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herrero\Documents\"/>
    </mc:Choice>
  </mc:AlternateContent>
  <xr:revisionPtr revIDLastSave="0" documentId="8_{2B7CC5B1-AD0C-4947-82C1-DB6BD1B8CA15}" xr6:coauthVersionLast="47" xr6:coauthVersionMax="47" xr10:uidLastSave="{00000000-0000-0000-0000-000000000000}"/>
  <bookViews>
    <workbookView xWindow="-28908" yWindow="-108" windowWidth="29016" windowHeight="15816" xr2:uid="{CCCF5F0F-E68F-4EC6-B7A8-7DACBE37782D}"/>
  </bookViews>
  <sheets>
    <sheet name="Calculadora" sheetId="1" r:id="rId1"/>
    <sheet name="Tramos" sheetId="2" state="hidden" r:id="rId2"/>
  </sheets>
  <definedNames>
    <definedName name="Color">Calculadora!$A$13:$A$14</definedName>
    <definedName name="Fijación">Calculadora!$A$18:$A$19</definedName>
    <definedName name="Longitud">Calculadora!$D$4</definedName>
    <definedName name="Vías">Calculadora!$A$4:$A$7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16" i="2"/>
  <c r="C15" i="2"/>
  <c r="D34" i="1" l="1"/>
  <c r="E8" i="1"/>
  <c r="C8" i="1"/>
  <c r="D49" i="1"/>
  <c r="D33" i="1"/>
  <c r="D32" i="1"/>
  <c r="H15" i="1"/>
  <c r="J15" i="1"/>
  <c r="D50" i="1" l="1"/>
  <c r="D51" i="1" s="1"/>
  <c r="B7" i="2"/>
  <c r="B6" i="2"/>
  <c r="B5" i="2"/>
  <c r="B4" i="2"/>
  <c r="B3" i="2"/>
  <c r="J153" i="2"/>
  <c r="F153" i="2"/>
  <c r="G153" i="2" s="1"/>
  <c r="H153" i="2" s="1"/>
  <c r="E153" i="2"/>
  <c r="J152" i="2"/>
  <c r="F152" i="2"/>
  <c r="G152" i="2" s="1"/>
  <c r="E152" i="2"/>
  <c r="K152" i="2" s="1"/>
  <c r="L151" i="2"/>
  <c r="J151" i="2"/>
  <c r="K151" i="2" s="1"/>
  <c r="F151" i="2"/>
  <c r="E151" i="2"/>
  <c r="J150" i="2"/>
  <c r="F150" i="2"/>
  <c r="E150" i="2"/>
  <c r="J149" i="2"/>
  <c r="H149" i="2"/>
  <c r="G149" i="2"/>
  <c r="F149" i="2"/>
  <c r="E149" i="2"/>
  <c r="J148" i="2"/>
  <c r="G148" i="2"/>
  <c r="H148" i="2" s="1"/>
  <c r="I148" i="2" s="1"/>
  <c r="F148" i="2"/>
  <c r="E148" i="2"/>
  <c r="K148" i="2" s="1"/>
  <c r="L147" i="2"/>
  <c r="K147" i="2"/>
  <c r="J147" i="2"/>
  <c r="F147" i="2"/>
  <c r="E147" i="2"/>
  <c r="J146" i="2"/>
  <c r="F146" i="2"/>
  <c r="E146" i="2"/>
  <c r="J145" i="2"/>
  <c r="H145" i="2"/>
  <c r="G145" i="2"/>
  <c r="F145" i="2"/>
  <c r="I145" i="2" s="1"/>
  <c r="E145" i="2"/>
  <c r="J144" i="2"/>
  <c r="G144" i="2"/>
  <c r="H144" i="2" s="1"/>
  <c r="I144" i="2" s="1"/>
  <c r="F144" i="2"/>
  <c r="E144" i="2"/>
  <c r="L143" i="2"/>
  <c r="K143" i="2"/>
  <c r="J143" i="2"/>
  <c r="M143" i="2" s="1"/>
  <c r="F143" i="2"/>
  <c r="E143" i="2"/>
  <c r="J142" i="2"/>
  <c r="F142" i="2"/>
  <c r="E142" i="2"/>
  <c r="J141" i="2"/>
  <c r="H141" i="2"/>
  <c r="G141" i="2"/>
  <c r="F141" i="2"/>
  <c r="I141" i="2" s="1"/>
  <c r="E141" i="2"/>
  <c r="J140" i="2"/>
  <c r="G140" i="2"/>
  <c r="F140" i="2"/>
  <c r="E140" i="2"/>
  <c r="H140" i="2" s="1"/>
  <c r="I140" i="2" s="1"/>
  <c r="L139" i="2"/>
  <c r="K139" i="2"/>
  <c r="J139" i="2"/>
  <c r="M139" i="2" s="1"/>
  <c r="F139" i="2"/>
  <c r="E139" i="2"/>
  <c r="J138" i="2"/>
  <c r="F138" i="2"/>
  <c r="E138" i="2"/>
  <c r="J137" i="2"/>
  <c r="H137" i="2"/>
  <c r="G137" i="2"/>
  <c r="F137" i="2"/>
  <c r="E137" i="2"/>
  <c r="J136" i="2"/>
  <c r="G136" i="2"/>
  <c r="F136" i="2"/>
  <c r="E136" i="2"/>
  <c r="H136" i="2" s="1"/>
  <c r="I136" i="2" s="1"/>
  <c r="L135" i="2"/>
  <c r="K135" i="2"/>
  <c r="J135" i="2"/>
  <c r="F135" i="2"/>
  <c r="E135" i="2"/>
  <c r="J134" i="2"/>
  <c r="F134" i="2"/>
  <c r="E134" i="2"/>
  <c r="J133" i="2"/>
  <c r="H133" i="2"/>
  <c r="G133" i="2"/>
  <c r="I133" i="2" s="1"/>
  <c r="F133" i="2"/>
  <c r="E133" i="2"/>
  <c r="J132" i="2"/>
  <c r="G132" i="2"/>
  <c r="F132" i="2"/>
  <c r="E132" i="2"/>
  <c r="H132" i="2" s="1"/>
  <c r="I132" i="2" s="1"/>
  <c r="L131" i="2"/>
  <c r="K131" i="2"/>
  <c r="M131" i="2" s="1"/>
  <c r="J131" i="2"/>
  <c r="F131" i="2"/>
  <c r="E131" i="2"/>
  <c r="J130" i="2"/>
  <c r="F130" i="2"/>
  <c r="E130" i="2"/>
  <c r="J129" i="2"/>
  <c r="H129" i="2"/>
  <c r="G129" i="2"/>
  <c r="I129" i="2" s="1"/>
  <c r="F129" i="2"/>
  <c r="E129" i="2"/>
  <c r="J128" i="2"/>
  <c r="G128" i="2"/>
  <c r="F128" i="2"/>
  <c r="E128" i="2"/>
  <c r="H128" i="2" s="1"/>
  <c r="I128" i="2" s="1"/>
  <c r="L127" i="2"/>
  <c r="K127" i="2"/>
  <c r="M127" i="2" s="1"/>
  <c r="J127" i="2"/>
  <c r="F127" i="2"/>
  <c r="E127" i="2"/>
  <c r="J126" i="2"/>
  <c r="F126" i="2"/>
  <c r="E126" i="2"/>
  <c r="J125" i="2"/>
  <c r="H125" i="2"/>
  <c r="G125" i="2"/>
  <c r="I125" i="2" s="1"/>
  <c r="F125" i="2"/>
  <c r="E125" i="2"/>
  <c r="J124" i="2"/>
  <c r="G124" i="2"/>
  <c r="F124" i="2"/>
  <c r="E124" i="2"/>
  <c r="H124" i="2" s="1"/>
  <c r="I124" i="2" s="1"/>
  <c r="L123" i="2"/>
  <c r="K123" i="2"/>
  <c r="M123" i="2" s="1"/>
  <c r="J123" i="2"/>
  <c r="F123" i="2"/>
  <c r="E123" i="2"/>
  <c r="J122" i="2"/>
  <c r="F122" i="2"/>
  <c r="E122" i="2"/>
  <c r="J121" i="2"/>
  <c r="H121" i="2"/>
  <c r="G121" i="2"/>
  <c r="I121" i="2" s="1"/>
  <c r="F121" i="2"/>
  <c r="E121" i="2"/>
  <c r="J120" i="2"/>
  <c r="G120" i="2"/>
  <c r="F120" i="2"/>
  <c r="E120" i="2"/>
  <c r="H120" i="2" s="1"/>
  <c r="I120" i="2" s="1"/>
  <c r="L119" i="2"/>
  <c r="K119" i="2"/>
  <c r="M119" i="2" s="1"/>
  <c r="J119" i="2"/>
  <c r="F119" i="2"/>
  <c r="E119" i="2"/>
  <c r="J118" i="2"/>
  <c r="F118" i="2"/>
  <c r="E118" i="2"/>
  <c r="J117" i="2"/>
  <c r="H117" i="2"/>
  <c r="G117" i="2"/>
  <c r="I117" i="2" s="1"/>
  <c r="F117" i="2"/>
  <c r="E117" i="2"/>
  <c r="J116" i="2"/>
  <c r="G116" i="2"/>
  <c r="F116" i="2"/>
  <c r="E116" i="2"/>
  <c r="H116" i="2" s="1"/>
  <c r="I116" i="2" s="1"/>
  <c r="L115" i="2"/>
  <c r="K115" i="2"/>
  <c r="M115" i="2" s="1"/>
  <c r="J115" i="2"/>
  <c r="F115" i="2"/>
  <c r="E115" i="2"/>
  <c r="J114" i="2"/>
  <c r="F114" i="2"/>
  <c r="E114" i="2"/>
  <c r="J113" i="2"/>
  <c r="H113" i="2"/>
  <c r="G113" i="2"/>
  <c r="I113" i="2" s="1"/>
  <c r="F113" i="2"/>
  <c r="E113" i="2"/>
  <c r="J112" i="2"/>
  <c r="G112" i="2"/>
  <c r="F112" i="2"/>
  <c r="E112" i="2"/>
  <c r="H112" i="2" s="1"/>
  <c r="I112" i="2" s="1"/>
  <c r="L111" i="2"/>
  <c r="K111" i="2"/>
  <c r="M111" i="2" s="1"/>
  <c r="J111" i="2"/>
  <c r="F111" i="2"/>
  <c r="E111" i="2"/>
  <c r="J110" i="2"/>
  <c r="F110" i="2"/>
  <c r="E110" i="2"/>
  <c r="J109" i="2"/>
  <c r="G109" i="2"/>
  <c r="F109" i="2"/>
  <c r="E109" i="2"/>
  <c r="J108" i="2"/>
  <c r="I108" i="2"/>
  <c r="G108" i="2"/>
  <c r="F108" i="2"/>
  <c r="E108" i="2"/>
  <c r="H108" i="2" s="1"/>
  <c r="K107" i="2"/>
  <c r="J107" i="2"/>
  <c r="F107" i="2"/>
  <c r="E107" i="2"/>
  <c r="J106" i="2"/>
  <c r="F106" i="2"/>
  <c r="E106" i="2"/>
  <c r="J105" i="2"/>
  <c r="G105" i="2"/>
  <c r="F105" i="2"/>
  <c r="E105" i="2"/>
  <c r="J104" i="2"/>
  <c r="G104" i="2"/>
  <c r="F104" i="2"/>
  <c r="E104" i="2"/>
  <c r="L103" i="2"/>
  <c r="K103" i="2"/>
  <c r="J103" i="2"/>
  <c r="F103" i="2"/>
  <c r="E103" i="2"/>
  <c r="K102" i="2"/>
  <c r="J102" i="2"/>
  <c r="F102" i="2"/>
  <c r="E102" i="2"/>
  <c r="J101" i="2"/>
  <c r="F101" i="2"/>
  <c r="E101" i="2"/>
  <c r="J100" i="2"/>
  <c r="G100" i="2"/>
  <c r="I100" i="2" s="1"/>
  <c r="F100" i="2"/>
  <c r="E100" i="2"/>
  <c r="H100" i="2" s="1"/>
  <c r="K99" i="2"/>
  <c r="J99" i="2"/>
  <c r="F99" i="2"/>
  <c r="E99" i="2"/>
  <c r="J98" i="2"/>
  <c r="F98" i="2"/>
  <c r="E98" i="2"/>
  <c r="J97" i="2"/>
  <c r="G97" i="2"/>
  <c r="F97" i="2"/>
  <c r="E97" i="2"/>
  <c r="J96" i="2"/>
  <c r="G96" i="2"/>
  <c r="F96" i="2"/>
  <c r="E96" i="2"/>
  <c r="H96" i="2" s="1"/>
  <c r="I96" i="2" s="1"/>
  <c r="K95" i="2"/>
  <c r="J95" i="2"/>
  <c r="F95" i="2"/>
  <c r="E95" i="2"/>
  <c r="J94" i="2"/>
  <c r="F94" i="2"/>
  <c r="E94" i="2"/>
  <c r="J93" i="2"/>
  <c r="F93" i="2"/>
  <c r="E93" i="2"/>
  <c r="J92" i="2"/>
  <c r="G92" i="2"/>
  <c r="F92" i="2"/>
  <c r="E92" i="2"/>
  <c r="K91" i="2"/>
  <c r="J91" i="2"/>
  <c r="F91" i="2"/>
  <c r="E91" i="2"/>
  <c r="J90" i="2"/>
  <c r="F90" i="2"/>
  <c r="E90" i="2"/>
  <c r="J89" i="2"/>
  <c r="F89" i="2"/>
  <c r="E89" i="2"/>
  <c r="J88" i="2"/>
  <c r="I88" i="2"/>
  <c r="G88" i="2"/>
  <c r="F88" i="2"/>
  <c r="E88" i="2"/>
  <c r="H88" i="2" s="1"/>
  <c r="K87" i="2"/>
  <c r="J87" i="2"/>
  <c r="F87" i="2"/>
  <c r="E87" i="2"/>
  <c r="K86" i="2"/>
  <c r="J86" i="2"/>
  <c r="F86" i="2"/>
  <c r="E86" i="2"/>
  <c r="J85" i="2"/>
  <c r="G85" i="2"/>
  <c r="F85" i="2"/>
  <c r="E85" i="2"/>
  <c r="J84" i="2"/>
  <c r="G84" i="2"/>
  <c r="F84" i="2"/>
  <c r="E84" i="2"/>
  <c r="K83" i="2"/>
  <c r="J83" i="2"/>
  <c r="F83" i="2"/>
  <c r="E83" i="2"/>
  <c r="K82" i="2"/>
  <c r="J82" i="2"/>
  <c r="G82" i="2"/>
  <c r="F82" i="2"/>
  <c r="E82" i="2"/>
  <c r="J81" i="2"/>
  <c r="F81" i="2"/>
  <c r="E81" i="2"/>
  <c r="J80" i="2"/>
  <c r="F80" i="2"/>
  <c r="E80" i="2"/>
  <c r="K79" i="2"/>
  <c r="L79" i="2" s="1"/>
  <c r="M79" i="2" s="1"/>
  <c r="J79" i="2"/>
  <c r="F79" i="2"/>
  <c r="E79" i="2"/>
  <c r="J78" i="2"/>
  <c r="G78" i="2"/>
  <c r="F78" i="2"/>
  <c r="E78" i="2"/>
  <c r="K78" i="2" s="1"/>
  <c r="J77" i="2"/>
  <c r="H77" i="2"/>
  <c r="G77" i="2"/>
  <c r="F77" i="2"/>
  <c r="E77" i="2"/>
  <c r="K77" i="2" s="1"/>
  <c r="J76" i="2"/>
  <c r="G76" i="2"/>
  <c r="F76" i="2"/>
  <c r="E76" i="2"/>
  <c r="K75" i="2"/>
  <c r="J75" i="2"/>
  <c r="F75" i="2"/>
  <c r="E75" i="2"/>
  <c r="K74" i="2"/>
  <c r="J74" i="2"/>
  <c r="G74" i="2"/>
  <c r="F74" i="2"/>
  <c r="E74" i="2"/>
  <c r="J73" i="2"/>
  <c r="G73" i="2"/>
  <c r="F73" i="2"/>
  <c r="E73" i="2"/>
  <c r="J72" i="2"/>
  <c r="G72" i="2"/>
  <c r="F72" i="2"/>
  <c r="E72" i="2"/>
  <c r="K71" i="2"/>
  <c r="J71" i="2"/>
  <c r="F71" i="2"/>
  <c r="E71" i="2"/>
  <c r="K70" i="2"/>
  <c r="J70" i="2"/>
  <c r="F70" i="2"/>
  <c r="E70" i="2"/>
  <c r="K69" i="2"/>
  <c r="J69" i="2"/>
  <c r="F69" i="2"/>
  <c r="E69" i="2"/>
  <c r="G69" i="2" s="1"/>
  <c r="J68" i="2"/>
  <c r="F68" i="2"/>
  <c r="E68" i="2"/>
  <c r="J67" i="2"/>
  <c r="F67" i="2"/>
  <c r="E67" i="2"/>
  <c r="J66" i="2"/>
  <c r="F66" i="2"/>
  <c r="E66" i="2"/>
  <c r="J65" i="2"/>
  <c r="F65" i="2"/>
  <c r="E65" i="2"/>
  <c r="J64" i="2"/>
  <c r="F64" i="2"/>
  <c r="E64" i="2"/>
  <c r="K63" i="2"/>
  <c r="J63" i="2"/>
  <c r="F63" i="2"/>
  <c r="E63" i="2"/>
  <c r="L63" i="2" s="1"/>
  <c r="M63" i="2" s="1"/>
  <c r="J62" i="2"/>
  <c r="G62" i="2"/>
  <c r="F62" i="2"/>
  <c r="E62" i="2"/>
  <c r="K62" i="2" s="1"/>
  <c r="J61" i="2"/>
  <c r="H61" i="2"/>
  <c r="G61" i="2"/>
  <c r="F61" i="2"/>
  <c r="E61" i="2"/>
  <c r="K61" i="2" s="1"/>
  <c r="J60" i="2"/>
  <c r="G60" i="2"/>
  <c r="F60" i="2"/>
  <c r="E60" i="2"/>
  <c r="K59" i="2"/>
  <c r="J59" i="2"/>
  <c r="F59" i="2"/>
  <c r="E59" i="2"/>
  <c r="K58" i="2"/>
  <c r="J58" i="2"/>
  <c r="G58" i="2"/>
  <c r="F58" i="2"/>
  <c r="E58" i="2"/>
  <c r="J57" i="2"/>
  <c r="G57" i="2"/>
  <c r="F57" i="2"/>
  <c r="E57" i="2"/>
  <c r="J56" i="2"/>
  <c r="G56" i="2"/>
  <c r="F56" i="2"/>
  <c r="E56" i="2"/>
  <c r="K55" i="2"/>
  <c r="J55" i="2"/>
  <c r="F55" i="2"/>
  <c r="E55" i="2"/>
  <c r="K54" i="2"/>
  <c r="J54" i="2"/>
  <c r="F54" i="2"/>
  <c r="E54" i="2"/>
  <c r="K53" i="2"/>
  <c r="J53" i="2"/>
  <c r="F53" i="2"/>
  <c r="E53" i="2"/>
  <c r="J52" i="2"/>
  <c r="F52" i="2"/>
  <c r="E52" i="2"/>
  <c r="G52" i="2" s="1"/>
  <c r="J51" i="2"/>
  <c r="F51" i="2"/>
  <c r="E51" i="2"/>
  <c r="J50" i="2"/>
  <c r="F50" i="2"/>
  <c r="E50" i="2"/>
  <c r="J49" i="2"/>
  <c r="F49" i="2"/>
  <c r="E49" i="2"/>
  <c r="J48" i="2"/>
  <c r="M48" i="2" s="1"/>
  <c r="G48" i="2"/>
  <c r="F48" i="2"/>
  <c r="E48" i="2"/>
  <c r="K48" i="2" s="1"/>
  <c r="L48" i="2" s="1"/>
  <c r="J47" i="2"/>
  <c r="G47" i="2"/>
  <c r="F47" i="2"/>
  <c r="E47" i="2"/>
  <c r="K46" i="2"/>
  <c r="J46" i="2"/>
  <c r="G46" i="2"/>
  <c r="F46" i="2"/>
  <c r="E46" i="2"/>
  <c r="H46" i="2" s="1"/>
  <c r="I46" i="2" s="1"/>
  <c r="J45" i="2"/>
  <c r="F45" i="2"/>
  <c r="E45" i="2"/>
  <c r="K44" i="2"/>
  <c r="J44" i="2"/>
  <c r="F44" i="2"/>
  <c r="E44" i="2"/>
  <c r="J43" i="2"/>
  <c r="F43" i="2"/>
  <c r="E43" i="2"/>
  <c r="J42" i="2"/>
  <c r="F42" i="2"/>
  <c r="E42" i="2"/>
  <c r="K42" i="2" s="1"/>
  <c r="J41" i="2"/>
  <c r="G41" i="2"/>
  <c r="F41" i="2"/>
  <c r="E41" i="2"/>
  <c r="K41" i="2" s="1"/>
  <c r="J40" i="2"/>
  <c r="I40" i="2"/>
  <c r="G40" i="2"/>
  <c r="F40" i="2"/>
  <c r="E40" i="2"/>
  <c r="H40" i="2" s="1"/>
  <c r="K39" i="2"/>
  <c r="J39" i="2"/>
  <c r="F39" i="2"/>
  <c r="E39" i="2"/>
  <c r="J38" i="2"/>
  <c r="F38" i="2"/>
  <c r="E38" i="2"/>
  <c r="J37" i="2"/>
  <c r="G37" i="2"/>
  <c r="F37" i="2"/>
  <c r="E37" i="2"/>
  <c r="J36" i="2"/>
  <c r="I36" i="2"/>
  <c r="G36" i="2"/>
  <c r="F36" i="2"/>
  <c r="E36" i="2"/>
  <c r="H36" i="2" s="1"/>
  <c r="K35" i="2"/>
  <c r="J35" i="2"/>
  <c r="F35" i="2"/>
  <c r="E35" i="2"/>
  <c r="J34" i="2"/>
  <c r="F34" i="2"/>
  <c r="E34" i="2"/>
  <c r="G18" i="2"/>
  <c r="G15" i="2"/>
  <c r="C14" i="2"/>
  <c r="E14" i="2" s="1"/>
  <c r="E20" i="2" s="1"/>
  <c r="E27" i="1"/>
  <c r="E26" i="1"/>
  <c r="E25" i="1"/>
  <c r="E24" i="1"/>
  <c r="E23" i="1"/>
  <c r="E22" i="1"/>
  <c r="H19" i="1"/>
  <c r="H18" i="1"/>
  <c r="H17" i="1"/>
  <c r="J16" i="1"/>
  <c r="H16" i="1"/>
  <c r="J14" i="1"/>
  <c r="H14" i="1"/>
  <c r="J13" i="1"/>
  <c r="H13" i="1"/>
  <c r="H17" i="2" l="1"/>
  <c r="L19" i="2"/>
  <c r="I13" i="1"/>
  <c r="D13" i="1" s="1"/>
  <c r="H18" i="2"/>
  <c r="L17" i="2"/>
  <c r="F14" i="2"/>
  <c r="F20" i="2" s="1"/>
  <c r="H16" i="2"/>
  <c r="J18" i="2"/>
  <c r="L18" i="2"/>
  <c r="I19" i="2"/>
  <c r="M54" i="2"/>
  <c r="I62" i="2"/>
  <c r="N62" i="2" s="1"/>
  <c r="H62" i="2"/>
  <c r="K57" i="2"/>
  <c r="M57" i="2"/>
  <c r="L35" i="2"/>
  <c r="M35" i="2" s="1"/>
  <c r="G34" i="2"/>
  <c r="G79" i="2"/>
  <c r="H64" i="2"/>
  <c r="L64" i="2"/>
  <c r="K64" i="2"/>
  <c r="G64" i="2"/>
  <c r="M41" i="2"/>
  <c r="K73" i="2"/>
  <c r="I78" i="2"/>
  <c r="H80" i="2"/>
  <c r="K80" i="2"/>
  <c r="L80" i="2" s="1"/>
  <c r="M80" i="2" s="1"/>
  <c r="G80" i="2"/>
  <c r="L125" i="2"/>
  <c r="M125" i="2" s="1"/>
  <c r="N125" i="2" s="1"/>
  <c r="M42" i="2"/>
  <c r="L42" i="2"/>
  <c r="H48" i="2"/>
  <c r="I48" i="2"/>
  <c r="N48" i="2" s="1"/>
  <c r="M61" i="2"/>
  <c r="G63" i="2"/>
  <c r="H63" i="2" s="1"/>
  <c r="H78" i="2"/>
  <c r="L87" i="2"/>
  <c r="M87" i="2"/>
  <c r="E29" i="2"/>
  <c r="J16" i="2" s="1"/>
  <c r="I37" i="2"/>
  <c r="H39" i="2"/>
  <c r="K51" i="2"/>
  <c r="L51" i="2" s="1"/>
  <c r="G51" i="2"/>
  <c r="L55" i="2"/>
  <c r="M55" i="2" s="1"/>
  <c r="M62" i="2"/>
  <c r="L66" i="2"/>
  <c r="K66" i="2"/>
  <c r="G66" i="2"/>
  <c r="L72" i="2"/>
  <c r="H37" i="2"/>
  <c r="K40" i="2"/>
  <c r="L40" i="2" s="1"/>
  <c r="G42" i="2"/>
  <c r="H42" i="2" s="1"/>
  <c r="I42" i="2" s="1"/>
  <c r="N42" i="2" s="1"/>
  <c r="K45" i="2"/>
  <c r="K49" i="2"/>
  <c r="G49" i="2"/>
  <c r="I49" i="2" s="1"/>
  <c r="H49" i="2"/>
  <c r="K72" i="2"/>
  <c r="M72" i="2" s="1"/>
  <c r="I77" i="2"/>
  <c r="L81" i="2"/>
  <c r="K81" i="2"/>
  <c r="G81" i="2"/>
  <c r="H81" i="2"/>
  <c r="G90" i="2"/>
  <c r="K90" i="2"/>
  <c r="H90" i="2"/>
  <c r="I90" i="2" s="1"/>
  <c r="H97" i="2"/>
  <c r="I97" i="2" s="1"/>
  <c r="L15" i="2"/>
  <c r="H15" i="2"/>
  <c r="K15" i="2" s="1"/>
  <c r="G35" i="2"/>
  <c r="L38" i="2"/>
  <c r="K38" i="2"/>
  <c r="G38" i="2"/>
  <c r="H38" i="2"/>
  <c r="I38" i="2" s="1"/>
  <c r="H70" i="2"/>
  <c r="M71" i="2"/>
  <c r="H146" i="2"/>
  <c r="I146" i="2" s="1"/>
  <c r="L39" i="2"/>
  <c r="M39" i="2" s="1"/>
  <c r="H43" i="2"/>
  <c r="K43" i="2"/>
  <c r="G43" i="2"/>
  <c r="L50" i="2"/>
  <c r="K50" i="2"/>
  <c r="G50" i="2"/>
  <c r="H50" i="2"/>
  <c r="L56" i="2"/>
  <c r="M64" i="2"/>
  <c r="H67" i="2"/>
  <c r="L67" i="2"/>
  <c r="K67" i="2"/>
  <c r="G67" i="2"/>
  <c r="I67" i="2" s="1"/>
  <c r="L71" i="2"/>
  <c r="M74" i="2"/>
  <c r="I85" i="2"/>
  <c r="K88" i="2"/>
  <c r="L88" i="2" s="1"/>
  <c r="M88" i="2" s="1"/>
  <c r="N88" i="2" s="1"/>
  <c r="L34" i="2"/>
  <c r="K34" i="2"/>
  <c r="K36" i="2"/>
  <c r="L36" i="2" s="1"/>
  <c r="M36" i="2" s="1"/>
  <c r="N36" i="2" s="1"/>
  <c r="H41" i="2"/>
  <c r="I41" i="2" s="1"/>
  <c r="N41" i="2" s="1"/>
  <c r="I43" i="2"/>
  <c r="L44" i="2"/>
  <c r="M44" i="2" s="1"/>
  <c r="I50" i="2"/>
  <c r="K56" i="2"/>
  <c r="M56" i="2" s="1"/>
  <c r="I61" i="2"/>
  <c r="K65" i="2"/>
  <c r="G65" i="2"/>
  <c r="H65" i="2"/>
  <c r="H82" i="2"/>
  <c r="I82" i="2" s="1"/>
  <c r="N82" i="2" s="1"/>
  <c r="H85" i="2"/>
  <c r="K106" i="2"/>
  <c r="H106" i="2"/>
  <c r="G106" i="2"/>
  <c r="M107" i="2"/>
  <c r="H111" i="2"/>
  <c r="K112" i="2"/>
  <c r="L112" i="2" s="1"/>
  <c r="M112" i="2" s="1"/>
  <c r="N112" i="2" s="1"/>
  <c r="L134" i="2"/>
  <c r="L54" i="2"/>
  <c r="I109" i="2"/>
  <c r="H152" i="2"/>
  <c r="I152" i="2" s="1"/>
  <c r="N152" i="2" s="1"/>
  <c r="L45" i="2"/>
  <c r="M45" i="2" s="1"/>
  <c r="L46" i="2"/>
  <c r="M46" i="2" s="1"/>
  <c r="N46" i="2" s="1"/>
  <c r="K47" i="2"/>
  <c r="L47" i="2" s="1"/>
  <c r="M47" i="2" s="1"/>
  <c r="H55" i="2"/>
  <c r="L59" i="2"/>
  <c r="M59" i="2" s="1"/>
  <c r="K60" i="2"/>
  <c r="L60" i="2" s="1"/>
  <c r="M60" i="2" s="1"/>
  <c r="L75" i="2"/>
  <c r="M75" i="2" s="1"/>
  <c r="K76" i="2"/>
  <c r="M84" i="2"/>
  <c r="K89" i="2"/>
  <c r="K92" i="2"/>
  <c r="G94" i="2"/>
  <c r="L102" i="2"/>
  <c r="M102" i="2" s="1"/>
  <c r="H102" i="2"/>
  <c r="I102" i="2" s="1"/>
  <c r="N102" i="2" s="1"/>
  <c r="G102" i="2"/>
  <c r="L104" i="2"/>
  <c r="M104" i="2" s="1"/>
  <c r="K104" i="2"/>
  <c r="H109" i="2"/>
  <c r="L116" i="2"/>
  <c r="M116" i="2" s="1"/>
  <c r="N116" i="2" s="1"/>
  <c r="K116" i="2"/>
  <c r="H147" i="2"/>
  <c r="L148" i="2"/>
  <c r="M148" i="2" s="1"/>
  <c r="N148" i="2" s="1"/>
  <c r="M152" i="2"/>
  <c r="L152" i="2"/>
  <c r="L53" i="2"/>
  <c r="M53" i="2" s="1"/>
  <c r="N120" i="2"/>
  <c r="L145" i="2"/>
  <c r="L16" i="2"/>
  <c r="K37" i="2"/>
  <c r="G39" i="2"/>
  <c r="G44" i="2"/>
  <c r="G53" i="2"/>
  <c r="H53" i="2" s="1"/>
  <c r="G54" i="2"/>
  <c r="H56" i="2"/>
  <c r="I56" i="2" s="1"/>
  <c r="N56" i="2" s="1"/>
  <c r="L57" i="2"/>
  <c r="L58" i="2"/>
  <c r="M58" i="2" s="1"/>
  <c r="G68" i="2"/>
  <c r="H68" i="2" s="1"/>
  <c r="G70" i="2"/>
  <c r="H72" i="2"/>
  <c r="I72" i="2" s="1"/>
  <c r="N72" i="2" s="1"/>
  <c r="L73" i="2"/>
  <c r="M73" i="2" s="1"/>
  <c r="L74" i="2"/>
  <c r="L83" i="2"/>
  <c r="M83" i="2" s="1"/>
  <c r="K84" i="2"/>
  <c r="L92" i="2"/>
  <c r="M92" i="2" s="1"/>
  <c r="G98" i="2"/>
  <c r="K100" i="2"/>
  <c r="L100" i="2" s="1"/>
  <c r="M100" i="2" s="1"/>
  <c r="N100" i="2" s="1"/>
  <c r="H138" i="2"/>
  <c r="L69" i="2"/>
  <c r="M69" i="2" s="1"/>
  <c r="H19" i="2"/>
  <c r="G45" i="2"/>
  <c r="H45" i="2" s="1"/>
  <c r="G55" i="2"/>
  <c r="H69" i="2"/>
  <c r="I69" i="2" s="1"/>
  <c r="N69" i="2" s="1"/>
  <c r="G71" i="2"/>
  <c r="H75" i="2"/>
  <c r="L84" i="2"/>
  <c r="L86" i="2"/>
  <c r="M86" i="2" s="1"/>
  <c r="H87" i="2"/>
  <c r="I87" i="2" s="1"/>
  <c r="N87" i="2" s="1"/>
  <c r="G87" i="2"/>
  <c r="G89" i="2"/>
  <c r="L91" i="2"/>
  <c r="M91" i="2" s="1"/>
  <c r="K93" i="2"/>
  <c r="L93" i="2" s="1"/>
  <c r="L96" i="2"/>
  <c r="M96" i="2" s="1"/>
  <c r="N96" i="2" s="1"/>
  <c r="K96" i="2"/>
  <c r="K101" i="2"/>
  <c r="L101" i="2" s="1"/>
  <c r="M103" i="2"/>
  <c r="H119" i="2"/>
  <c r="I119" i="2" s="1"/>
  <c r="N119" i="2" s="1"/>
  <c r="M120" i="2"/>
  <c r="L120" i="2"/>
  <c r="K120" i="2"/>
  <c r="H135" i="2"/>
  <c r="I135" i="2" s="1"/>
  <c r="N135" i="2" s="1"/>
  <c r="L142" i="2"/>
  <c r="M147" i="2"/>
  <c r="I149" i="2"/>
  <c r="L41" i="2"/>
  <c r="H47" i="2"/>
  <c r="I47" i="2" s="1"/>
  <c r="N47" i="2" s="1"/>
  <c r="H60" i="2"/>
  <c r="I60" i="2" s="1"/>
  <c r="L61" i="2"/>
  <c r="L62" i="2"/>
  <c r="H76" i="2"/>
  <c r="I76" i="2" s="1"/>
  <c r="L77" i="2"/>
  <c r="M77" i="2" s="1"/>
  <c r="L78" i="2"/>
  <c r="M78" i="2" s="1"/>
  <c r="K85" i="2"/>
  <c r="I86" i="2"/>
  <c r="K97" i="2"/>
  <c r="M99" i="2"/>
  <c r="H126" i="2"/>
  <c r="I126" i="2" s="1"/>
  <c r="H142" i="2"/>
  <c r="K144" i="2"/>
  <c r="L144" i="2" s="1"/>
  <c r="M145" i="2"/>
  <c r="N145" i="2" s="1"/>
  <c r="H52" i="2"/>
  <c r="I52" i="2" s="1"/>
  <c r="L70" i="2"/>
  <c r="M70" i="2" s="1"/>
  <c r="I106" i="2"/>
  <c r="L107" i="2"/>
  <c r="K52" i="2"/>
  <c r="H57" i="2"/>
  <c r="I57" i="2" s="1"/>
  <c r="N57" i="2" s="1"/>
  <c r="H58" i="2"/>
  <c r="I58" i="2" s="1"/>
  <c r="G59" i="2"/>
  <c r="H59" i="2" s="1"/>
  <c r="K68" i="2"/>
  <c r="H73" i="2"/>
  <c r="I73" i="2" s="1"/>
  <c r="H74" i="2"/>
  <c r="I74" i="2" s="1"/>
  <c r="N74" i="2" s="1"/>
  <c r="G75" i="2"/>
  <c r="L82" i="2"/>
  <c r="M82" i="2" s="1"/>
  <c r="H83" i="2"/>
  <c r="I83" i="2" s="1"/>
  <c r="G83" i="2"/>
  <c r="H84" i="2"/>
  <c r="I84" i="2" s="1"/>
  <c r="N84" i="2" s="1"/>
  <c r="G86" i="2"/>
  <c r="H86" i="2" s="1"/>
  <c r="H92" i="2"/>
  <c r="I92" i="2" s="1"/>
  <c r="N92" i="2" s="1"/>
  <c r="G93" i="2"/>
  <c r="K94" i="2"/>
  <c r="L95" i="2"/>
  <c r="M95" i="2" s="1"/>
  <c r="K98" i="2"/>
  <c r="L98" i="2" s="1"/>
  <c r="L99" i="2"/>
  <c r="G101" i="2"/>
  <c r="H104" i="2"/>
  <c r="I104" i="2" s="1"/>
  <c r="N104" i="2" s="1"/>
  <c r="H105" i="2"/>
  <c r="I105" i="2" s="1"/>
  <c r="K108" i="2"/>
  <c r="L114" i="2"/>
  <c r="L124" i="2"/>
  <c r="M124" i="2" s="1"/>
  <c r="N124" i="2" s="1"/>
  <c r="L130" i="2"/>
  <c r="M135" i="2"/>
  <c r="I137" i="2"/>
  <c r="L146" i="2"/>
  <c r="G110" i="2"/>
  <c r="G114" i="2"/>
  <c r="G118" i="2"/>
  <c r="H118" i="2" s="1"/>
  <c r="I118" i="2" s="1"/>
  <c r="G122" i="2"/>
  <c r="H122" i="2" s="1"/>
  <c r="I122" i="2" s="1"/>
  <c r="K124" i="2"/>
  <c r="G126" i="2"/>
  <c r="K128" i="2"/>
  <c r="G130" i="2"/>
  <c r="H130" i="2" s="1"/>
  <c r="I130" i="2" s="1"/>
  <c r="K132" i="2"/>
  <c r="G134" i="2"/>
  <c r="H134" i="2" s="1"/>
  <c r="I134" i="2" s="1"/>
  <c r="K136" i="2"/>
  <c r="L136" i="2" s="1"/>
  <c r="M136" i="2" s="1"/>
  <c r="N136" i="2" s="1"/>
  <c r="G138" i="2"/>
  <c r="I138" i="2" s="1"/>
  <c r="K140" i="2"/>
  <c r="G142" i="2"/>
  <c r="I142" i="2" s="1"/>
  <c r="G146" i="2"/>
  <c r="G150" i="2"/>
  <c r="H150" i="2" s="1"/>
  <c r="I150" i="2" s="1"/>
  <c r="M151" i="2"/>
  <c r="I153" i="2"/>
  <c r="H114" i="2"/>
  <c r="I114" i="2" s="1"/>
  <c r="G91" i="2"/>
  <c r="H91" i="2" s="1"/>
  <c r="I91" i="2" s="1"/>
  <c r="N91" i="2" s="1"/>
  <c r="G95" i="2"/>
  <c r="G99" i="2"/>
  <c r="H99" i="2" s="1"/>
  <c r="G103" i="2"/>
  <c r="K105" i="2"/>
  <c r="G107" i="2"/>
  <c r="H107" i="2" s="1"/>
  <c r="K109" i="2"/>
  <c r="G111" i="2"/>
  <c r="K113" i="2"/>
  <c r="L113" i="2" s="1"/>
  <c r="G115" i="2"/>
  <c r="H115" i="2" s="1"/>
  <c r="K117" i="2"/>
  <c r="G119" i="2"/>
  <c r="K121" i="2"/>
  <c r="L121" i="2" s="1"/>
  <c r="M121" i="2" s="1"/>
  <c r="N121" i="2" s="1"/>
  <c r="G123" i="2"/>
  <c r="H123" i="2" s="1"/>
  <c r="K125" i="2"/>
  <c r="G127" i="2"/>
  <c r="H127" i="2" s="1"/>
  <c r="K129" i="2"/>
  <c r="G131" i="2"/>
  <c r="H131" i="2" s="1"/>
  <c r="K133" i="2"/>
  <c r="L133" i="2" s="1"/>
  <c r="G135" i="2"/>
  <c r="K137" i="2"/>
  <c r="L137" i="2" s="1"/>
  <c r="G139" i="2"/>
  <c r="K141" i="2"/>
  <c r="L141" i="2" s="1"/>
  <c r="G143" i="2"/>
  <c r="H143" i="2" s="1"/>
  <c r="I143" i="2" s="1"/>
  <c r="N143" i="2" s="1"/>
  <c r="K145" i="2"/>
  <c r="G147" i="2"/>
  <c r="I147" i="2" s="1"/>
  <c r="N147" i="2" s="1"/>
  <c r="K149" i="2"/>
  <c r="L149" i="2" s="1"/>
  <c r="G151" i="2"/>
  <c r="I151" i="2" s="1"/>
  <c r="N151" i="2" s="1"/>
  <c r="K153" i="2"/>
  <c r="L153" i="2" s="1"/>
  <c r="M153" i="2" s="1"/>
  <c r="H151" i="2"/>
  <c r="K110" i="2"/>
  <c r="L110" i="2" s="1"/>
  <c r="K114" i="2"/>
  <c r="K118" i="2"/>
  <c r="L118" i="2" s="1"/>
  <c r="K122" i="2"/>
  <c r="L122" i="2" s="1"/>
  <c r="K126" i="2"/>
  <c r="K130" i="2"/>
  <c r="K134" i="2"/>
  <c r="K138" i="2"/>
  <c r="L138" i="2" s="1"/>
  <c r="K142" i="2"/>
  <c r="K146" i="2"/>
  <c r="K150" i="2"/>
  <c r="E13" i="1" l="1"/>
  <c r="C13" i="1"/>
  <c r="J17" i="2"/>
  <c r="L20" i="2"/>
  <c r="J19" i="2"/>
  <c r="I8" i="2" s="1"/>
  <c r="F26" i="2"/>
  <c r="G26" i="2" s="1"/>
  <c r="F25" i="2"/>
  <c r="G25" i="2" s="1"/>
  <c r="N60" i="2"/>
  <c r="I94" i="2"/>
  <c r="M49" i="2"/>
  <c r="N49" i="2" s="1"/>
  <c r="N83" i="2"/>
  <c r="N38" i="2"/>
  <c r="I139" i="2"/>
  <c r="N139" i="2" s="1"/>
  <c r="I54" i="2"/>
  <c r="N54" i="2" s="1"/>
  <c r="H139" i="2"/>
  <c r="H54" i="2"/>
  <c r="M134" i="2"/>
  <c r="N134" i="2" s="1"/>
  <c r="M105" i="2"/>
  <c r="N105" i="2" s="1"/>
  <c r="L108" i="2"/>
  <c r="M108" i="2" s="1"/>
  <c r="N108" i="2" s="1"/>
  <c r="H79" i="2"/>
  <c r="I79" i="2" s="1"/>
  <c r="N79" i="2" s="1"/>
  <c r="M113" i="2"/>
  <c r="N113" i="2" s="1"/>
  <c r="L129" i="2"/>
  <c r="M129" i="2" s="1"/>
  <c r="N129" i="2" s="1"/>
  <c r="M144" i="2"/>
  <c r="N144" i="2" s="1"/>
  <c r="L106" i="2"/>
  <c r="M106" i="2" s="1"/>
  <c r="N106" i="2" s="1"/>
  <c r="H34" i="2"/>
  <c r="I34" i="2" s="1"/>
  <c r="N34" i="2" s="1"/>
  <c r="I81" i="2"/>
  <c r="M40" i="2"/>
  <c r="N40" i="2" s="1"/>
  <c r="I63" i="2"/>
  <c r="N63" i="2" s="1"/>
  <c r="I99" i="2"/>
  <c r="N99" i="2" s="1"/>
  <c r="M122" i="2"/>
  <c r="N122" i="2" s="1"/>
  <c r="L117" i="2"/>
  <c r="M117" i="2" s="1"/>
  <c r="N117" i="2" s="1"/>
  <c r="N58" i="2"/>
  <c r="H110" i="2"/>
  <c r="I110" i="2" s="1"/>
  <c r="N110" i="2" s="1"/>
  <c r="L97" i="2"/>
  <c r="M97" i="2" s="1"/>
  <c r="N97" i="2" s="1"/>
  <c r="M130" i="2"/>
  <c r="N130" i="2" s="1"/>
  <c r="I103" i="2"/>
  <c r="N103" i="2" s="1"/>
  <c r="N153" i="2"/>
  <c r="I93" i="2"/>
  <c r="N93" i="2" s="1"/>
  <c r="H93" i="2"/>
  <c r="I75" i="2"/>
  <c r="N75" i="2" s="1"/>
  <c r="L52" i="2"/>
  <c r="M52" i="2" s="1"/>
  <c r="N52" i="2" s="1"/>
  <c r="H94" i="2"/>
  <c r="M141" i="2"/>
  <c r="N141" i="2" s="1"/>
  <c r="I127" i="2"/>
  <c r="N127" i="2" s="1"/>
  <c r="L89" i="2"/>
  <c r="M89" i="2" s="1"/>
  <c r="M133" i="2"/>
  <c r="N133" i="2" s="1"/>
  <c r="M34" i="2"/>
  <c r="M38" i="2"/>
  <c r="H103" i="2"/>
  <c r="M81" i="2"/>
  <c r="M93" i="2"/>
  <c r="L37" i="2"/>
  <c r="M37" i="2" s="1"/>
  <c r="N37" i="2" s="1"/>
  <c r="H101" i="2"/>
  <c r="I101" i="2" s="1"/>
  <c r="N101" i="2" s="1"/>
  <c r="L128" i="2"/>
  <c r="M128" i="2" s="1"/>
  <c r="N128" i="2" s="1"/>
  <c r="I95" i="2"/>
  <c r="N95" i="2" s="1"/>
  <c r="L43" i="2"/>
  <c r="M43" i="2" s="1"/>
  <c r="N43" i="2" s="1"/>
  <c r="N77" i="2"/>
  <c r="L49" i="2"/>
  <c r="M118" i="2"/>
  <c r="N118" i="2" s="1"/>
  <c r="I115" i="2"/>
  <c r="N115" i="2" s="1"/>
  <c r="H98" i="2"/>
  <c r="I98" i="2" s="1"/>
  <c r="N98" i="2" s="1"/>
  <c r="H66" i="2"/>
  <c r="I66" i="2" s="1"/>
  <c r="N66" i="2" s="1"/>
  <c r="I123" i="2"/>
  <c r="N123" i="2" s="1"/>
  <c r="I64" i="2"/>
  <c r="N64" i="2" s="1"/>
  <c r="M146" i="2"/>
  <c r="N146" i="2" s="1"/>
  <c r="M114" i="2"/>
  <c r="N114" i="2" s="1"/>
  <c r="I111" i="2"/>
  <c r="N111" i="2" s="1"/>
  <c r="L140" i="2"/>
  <c r="M140" i="2" s="1"/>
  <c r="N140" i="2" s="1"/>
  <c r="H95" i="2"/>
  <c r="H89" i="2"/>
  <c r="I89" i="2" s="1"/>
  <c r="M137" i="2"/>
  <c r="N137" i="2" s="1"/>
  <c r="L132" i="2"/>
  <c r="M132" i="2" s="1"/>
  <c r="N132" i="2" s="1"/>
  <c r="L94" i="2"/>
  <c r="M94" i="2" s="1"/>
  <c r="H71" i="2"/>
  <c r="I71" i="2" s="1"/>
  <c r="N71" i="2" s="1"/>
  <c r="L65" i="2"/>
  <c r="M65" i="2" s="1"/>
  <c r="M67" i="2"/>
  <c r="N67" i="2" s="1"/>
  <c r="M50" i="2"/>
  <c r="N50" i="2" s="1"/>
  <c r="H20" i="2"/>
  <c r="H44" i="2"/>
  <c r="I44" i="2" s="1"/>
  <c r="N44" i="2" s="1"/>
  <c r="M66" i="2"/>
  <c r="H51" i="2"/>
  <c r="I51" i="2" s="1"/>
  <c r="N51" i="2" s="1"/>
  <c r="I45" i="2"/>
  <c r="N45" i="2" s="1"/>
  <c r="M101" i="2"/>
  <c r="I65" i="2"/>
  <c r="M51" i="2"/>
  <c r="N78" i="2"/>
  <c r="L76" i="2"/>
  <c r="M76" i="2" s="1"/>
  <c r="N76" i="2" s="1"/>
  <c r="M150" i="2"/>
  <c r="N150" i="2" s="1"/>
  <c r="M68" i="2"/>
  <c r="L68" i="2"/>
  <c r="L85" i="2"/>
  <c r="M85" i="2" s="1"/>
  <c r="N85" i="2" s="1"/>
  <c r="L126" i="2"/>
  <c r="M126" i="2" s="1"/>
  <c r="N126" i="2" s="1"/>
  <c r="I53" i="2"/>
  <c r="N53" i="2" s="1"/>
  <c r="H35" i="2"/>
  <c r="I35" i="2" s="1"/>
  <c r="N35" i="2" s="1"/>
  <c r="M142" i="2"/>
  <c r="N142" i="2" s="1"/>
  <c r="M110" i="2"/>
  <c r="M98" i="2"/>
  <c r="I59" i="2"/>
  <c r="N59" i="2" s="1"/>
  <c r="I55" i="2"/>
  <c r="N55" i="2" s="1"/>
  <c r="I131" i="2"/>
  <c r="N131" i="2" s="1"/>
  <c r="L105" i="2"/>
  <c r="I70" i="2"/>
  <c r="N70" i="2" s="1"/>
  <c r="I39" i="2"/>
  <c r="N39" i="2" s="1"/>
  <c r="L150" i="2"/>
  <c r="N61" i="2"/>
  <c r="L90" i="2"/>
  <c r="M90" i="2" s="1"/>
  <c r="N90" i="2" s="1"/>
  <c r="L109" i="2"/>
  <c r="M109" i="2" s="1"/>
  <c r="N109" i="2" s="1"/>
  <c r="M149" i="2"/>
  <c r="N149" i="2" s="1"/>
  <c r="N86" i="2"/>
  <c r="N73" i="2"/>
  <c r="M138" i="2"/>
  <c r="N138" i="2" s="1"/>
  <c r="I107" i="2"/>
  <c r="N107" i="2" s="1"/>
  <c r="I68" i="2"/>
  <c r="I80" i="2"/>
  <c r="N80" i="2" s="1"/>
  <c r="G19" i="2" l="1"/>
  <c r="K19" i="2" s="1"/>
  <c r="E27" i="2"/>
  <c r="J20" i="2"/>
  <c r="N89" i="2"/>
  <c r="N81" i="2"/>
  <c r="N68" i="2"/>
  <c r="N65" i="2"/>
  <c r="N154" i="2" s="1"/>
  <c r="N94" i="2"/>
  <c r="I18" i="2" l="1"/>
  <c r="K18" i="2" s="1"/>
  <c r="I16" i="2"/>
  <c r="G16" i="2" s="1"/>
  <c r="I17" i="2"/>
  <c r="I7" i="2" l="1"/>
  <c r="I6" i="2"/>
  <c r="G17" i="2"/>
  <c r="K16" i="2"/>
  <c r="I20" i="2"/>
  <c r="G20" i="2" l="1"/>
  <c r="I14" i="1" s="1"/>
  <c r="K17" i="2"/>
  <c r="K20" i="2" s="1"/>
  <c r="I16" i="1"/>
  <c r="D16" i="1" s="1"/>
  <c r="C16" i="1" s="1"/>
  <c r="D43" i="1" l="1"/>
  <c r="D35" i="1"/>
  <c r="D46" i="1"/>
  <c r="I15" i="1"/>
  <c r="D15" i="1" s="1"/>
  <c r="C40" i="1"/>
  <c r="D47" i="1" s="1"/>
  <c r="E19" i="1" s="1"/>
  <c r="D19" i="1" s="1"/>
  <c r="C19" i="1" s="1"/>
  <c r="E38" i="1"/>
  <c r="E16" i="1"/>
  <c r="D14" i="1"/>
  <c r="E14" i="1" s="1"/>
  <c r="D48" i="1" l="1"/>
  <c r="D52" i="1" s="1"/>
  <c r="D53" i="1" s="1"/>
  <c r="E17" i="1" s="1"/>
  <c r="D17" i="1" s="1"/>
  <c r="C17" i="1" s="1"/>
  <c r="E18" i="1"/>
  <c r="D18" i="1" s="1"/>
  <c r="C18" i="1" s="1"/>
  <c r="C14" i="1"/>
  <c r="E15" i="1"/>
  <c r="C15" i="1"/>
  <c r="D36" i="1" l="1"/>
  <c r="D37" i="1" s="1"/>
  <c r="D9" i="1" s="1"/>
  <c r="C9" i="1" l="1"/>
</calcChain>
</file>

<file path=xl/sharedStrings.xml><?xml version="1.0" encoding="utf-8"?>
<sst xmlns="http://schemas.openxmlformats.org/spreadsheetml/2006/main" count="126" uniqueCount="91">
  <si>
    <t>Introducir Parámetros</t>
  </si>
  <si>
    <t>Vías</t>
  </si>
  <si>
    <t>Longitud (mm)</t>
  </si>
  <si>
    <t>Color</t>
  </si>
  <si>
    <t>Blanco</t>
  </si>
  <si>
    <t>Fijación</t>
  </si>
  <si>
    <t>Plénum aislado</t>
  </si>
  <si>
    <t>Composición</t>
  </si>
  <si>
    <t>Referencia</t>
  </si>
  <si>
    <t>Cantidad</t>
  </si>
  <si>
    <t>Tipo</t>
  </si>
  <si>
    <t>Longitud</t>
  </si>
  <si>
    <t>Terminación</t>
  </si>
  <si>
    <t>DFLI</t>
  </si>
  <si>
    <t>X</t>
  </si>
  <si>
    <t>Aluminio</t>
  </si>
  <si>
    <t>Terminal</t>
  </si>
  <si>
    <t>T</t>
  </si>
  <si>
    <t>Central</t>
  </si>
  <si>
    <t>C</t>
  </si>
  <si>
    <t>Puente</t>
  </si>
  <si>
    <t>AZ0DFLIFIX</t>
  </si>
  <si>
    <t>PLEN</t>
  </si>
  <si>
    <t>Regulación/Mot</t>
  </si>
  <si>
    <t>Reg Siglas</t>
  </si>
  <si>
    <t>CONDICIONES (no aplica a dfli)</t>
  </si>
  <si>
    <t>Terminado</t>
  </si>
  <si>
    <t>Condición de Longitud menor de 2000mm</t>
  </si>
  <si>
    <t>Si longitud menor de 2000mm la variable es 1</t>
  </si>
  <si>
    <t>terminal</t>
  </si>
  <si>
    <t>tramo terminal</t>
  </si>
  <si>
    <t>Si es multiplo de 50 la variables es 1</t>
  </si>
  <si>
    <t>central</t>
  </si>
  <si>
    <t>tramo central</t>
  </si>
  <si>
    <t xml:space="preserve"> Si hay Regulación o Motorización la variables es 1</t>
  </si>
  <si>
    <t>Condición de Longitud entre 200 y 2000mm:</t>
  </si>
  <si>
    <t>Si se sale del intervalo de longitud, la variable es 0</t>
  </si>
  <si>
    <t>Condición de Longitud mayor de 2000mm:</t>
  </si>
  <si>
    <t>Si longitud mayor de 2000mm la variable es 1</t>
  </si>
  <si>
    <t>Motorización seleccionada:</t>
  </si>
  <si>
    <t>Si en Regulación/Motorización está seleccionada algún tipode motorización, la variables es 1</t>
  </si>
  <si>
    <t>ERRORES</t>
  </si>
  <si>
    <t>Condición</t>
  </si>
  <si>
    <t>Valor</t>
  </si>
  <si>
    <t>Mensaje</t>
  </si>
  <si>
    <t>L&lt;500</t>
  </si>
  <si>
    <t xml:space="preserve">La longitud mínima es 500mm </t>
  </si>
  <si>
    <t>L NO Múltiplo de 50</t>
  </si>
  <si>
    <t>La longitud debe ser múltiplo de 50</t>
  </si>
  <si>
    <t>Tramos no múltiplo de 500mm</t>
  </si>
  <si>
    <t>L NO Múltiplo de 500</t>
  </si>
  <si>
    <t xml:space="preserve">La longitud del difusor debe ser múltiplo de 500mm para completar toda la medida con plenum. </t>
  </si>
  <si>
    <t>CÁLCULO PLENUM 500</t>
  </si>
  <si>
    <t>Altura (mm)</t>
  </si>
  <si>
    <t>Regulación</t>
  </si>
  <si>
    <t>Tramo Único</t>
  </si>
  <si>
    <t>Terminal 1</t>
  </si>
  <si>
    <t>Terminal 2</t>
  </si>
  <si>
    <t>Condición Intervalo</t>
  </si>
  <si>
    <t>L≤2000</t>
  </si>
  <si>
    <t>2000&lt;L≤4000</t>
  </si>
  <si>
    <t>4000&lt;L≤6000</t>
  </si>
  <si>
    <t>Δ</t>
  </si>
  <si>
    <t>Central 1</t>
  </si>
  <si>
    <t>Central 2</t>
  </si>
  <si>
    <t>Central Optimo</t>
  </si>
  <si>
    <t>Nº de Tramos</t>
  </si>
  <si>
    <t>Nº Tramos</t>
  </si>
  <si>
    <t>Terminal 1_1</t>
  </si>
  <si>
    <t>Terminal 1_2</t>
  </si>
  <si>
    <t>C1-T1 max</t>
  </si>
  <si>
    <t>Terminal 2_1</t>
  </si>
  <si>
    <t>Terminal 2_2</t>
  </si>
  <si>
    <t>C2-T2 max</t>
  </si>
  <si>
    <t>Dif min</t>
  </si>
  <si>
    <t>Plénum y puente</t>
  </si>
  <si>
    <t>Cálculo de puentes</t>
  </si>
  <si>
    <t>Cáculo de puentes + plenum</t>
  </si>
  <si>
    <t>Nº puentes</t>
  </si>
  <si>
    <t>Plenum 1000</t>
  </si>
  <si>
    <t>Plenum 500</t>
  </si>
  <si>
    <t>long máx con plenum</t>
  </si>
  <si>
    <t>long con puentes</t>
  </si>
  <si>
    <t>long con plenum</t>
  </si>
  <si>
    <t>max num Plenum 1000</t>
  </si>
  <si>
    <t>max num Plenum 500</t>
  </si>
  <si>
    <t>La combinación resultante de difusores no es múltiplo de 500mm. Defina otra combinación por tramos.</t>
  </si>
  <si>
    <t>SI(Y(Longitud&gt;6000;Longitud&lt;=8000);1;0)</t>
  </si>
  <si>
    <t>SI(Y(Longitud&gt;8000;Longitud&lt;=10000);1;0)</t>
  </si>
  <si>
    <t>SI(Longitud&gt;10000;1;0)</t>
  </si>
  <si>
    <t>L&gt;6000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</si>
</sst>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"/>
    <numFmt numFmtId="165" formatCode="0;\-0;;@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/>
    <xf numFmtId="0" fontId="2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12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14" xfId="0" applyFont="1" applyBorder="1"/>
    <xf numFmtId="0" fontId="8" fillId="0" borderId="17" xfId="0" applyFont="1" applyBorder="1"/>
    <xf numFmtId="0" fontId="8" fillId="0" borderId="15" xfId="0" applyFont="1" applyBorder="1" applyAlignment="1">
      <alignment horizontal="center"/>
    </xf>
    <xf numFmtId="0" fontId="2" fillId="0" borderId="1" xfId="0" applyFont="1" applyBorder="1"/>
    <xf numFmtId="0" fontId="0" fillId="0" borderId="18" xfId="0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65" fontId="3" fillId="3" borderId="25" xfId="0" applyNumberFormat="1" applyFont="1" applyFill="1" applyBorder="1" applyAlignment="1" applyProtection="1">
      <alignment horizontal="center"/>
      <protection locked="0"/>
    </xf>
    <xf numFmtId="0" fontId="2" fillId="4" borderId="12" xfId="0" applyFont="1" applyFill="1" applyBorder="1"/>
    <xf numFmtId="0" fontId="2" fillId="4" borderId="13" xfId="0" applyFont="1" applyFill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3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165" fontId="5" fillId="3" borderId="25" xfId="0" applyNumberFormat="1" applyFont="1" applyFill="1" applyBorder="1" applyProtection="1">
      <protection hidden="1"/>
    </xf>
    <xf numFmtId="165" fontId="3" fillId="3" borderId="25" xfId="0" applyNumberFormat="1" applyFont="1" applyFill="1" applyBorder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left" vertical="center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vertical="center"/>
      <protection hidden="1"/>
    </xf>
    <xf numFmtId="165" fontId="3" fillId="0" borderId="0" xfId="0" applyNumberFormat="1" applyFont="1" applyProtection="1">
      <protection hidden="1"/>
    </xf>
    <xf numFmtId="165" fontId="5" fillId="4" borderId="0" xfId="0" applyNumberFormat="1" applyFont="1" applyFill="1" applyProtection="1">
      <protection hidden="1"/>
    </xf>
    <xf numFmtId="165" fontId="3" fillId="4" borderId="0" xfId="0" applyNumberFormat="1" applyFont="1" applyFill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Protection="1"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165" fontId="5" fillId="0" borderId="0" xfId="0" applyNumberFormat="1" applyFont="1" applyProtection="1"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49" fontId="3" fillId="0" borderId="0" xfId="0" applyNumberFormat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Protection="1">
      <protection hidden="1"/>
    </xf>
    <xf numFmtId="0" fontId="3" fillId="2" borderId="0" xfId="0" applyFont="1" applyFill="1" applyProtection="1">
      <protection hidden="1"/>
    </xf>
  </cellXfs>
  <cellStyles count="1">
    <cellStyle name="Normal" xfId="0" builtinId="0"/>
  </cellStyles>
  <dxfs count="4">
    <dxf>
      <font>
        <color rgb="FFC00000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18BB6F98-9A4C-4D4D-8CD4-8E9BD954A2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83820</xdr:colOff>
      <xdr:row>0</xdr:row>
      <xdr:rowOff>0</xdr:rowOff>
    </xdr:from>
    <xdr:to>
      <xdr:col>14</xdr:col>
      <xdr:colOff>53340</xdr:colOff>
      <xdr:row>8</xdr:row>
      <xdr:rowOff>29203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235614-F022-246E-8BC5-DC1C619D9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9540" y="0"/>
          <a:ext cx="2758440" cy="135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390526</xdr:colOff>
      <xdr:row>9</xdr:row>
      <xdr:rowOff>28577</xdr:rowOff>
    </xdr:from>
    <xdr:to>
      <xdr:col>5</xdr:col>
      <xdr:colOff>371475</xdr:colOff>
      <xdr:row>11</xdr:row>
      <xdr:rowOff>1035</xdr:rowOff>
    </xdr:to>
    <xdr:pic>
      <xdr:nvPicPr>
        <xdr:cNvPr id="2" name="1 Imagen" descr="RL00_Tramo Único.jpg">
          <a:extLst>
            <a:ext uri="{FF2B5EF4-FFF2-40B4-BE49-F238E27FC236}">
              <a16:creationId xmlns:a16="http://schemas.microsoft.com/office/drawing/2014/main" id="{1D05F054-EF77-4422-82EF-D2826F6EF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6543" r="13929" b="17287"/>
        <a:stretch>
          <a:fillRect/>
        </a:stretch>
      </xdr:blipFill>
      <xdr:spPr>
        <a:xfrm>
          <a:off x="4654551" y="1720852"/>
          <a:ext cx="736599" cy="337583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9</xdr:row>
      <xdr:rowOff>28575</xdr:rowOff>
    </xdr:from>
    <xdr:to>
      <xdr:col>7</xdr:col>
      <xdr:colOff>301625</xdr:colOff>
      <xdr:row>10</xdr:row>
      <xdr:rowOff>172051</xdr:rowOff>
    </xdr:to>
    <xdr:pic>
      <xdr:nvPicPr>
        <xdr:cNvPr id="3" name="2 Imagen" descr="RL00_Tramo Extremo.jpg">
          <a:extLst>
            <a:ext uri="{FF2B5EF4-FFF2-40B4-BE49-F238E27FC236}">
              <a16:creationId xmlns:a16="http://schemas.microsoft.com/office/drawing/2014/main" id="{8AD779DD-18C9-401D-97CC-D0CF40C4D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790" t="14072" r="9731" b="20392"/>
        <a:stretch>
          <a:fillRect/>
        </a:stretch>
      </xdr:blipFill>
      <xdr:spPr>
        <a:xfrm>
          <a:off x="6178550" y="1720850"/>
          <a:ext cx="736600" cy="327626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9</xdr:row>
      <xdr:rowOff>28575</xdr:rowOff>
    </xdr:from>
    <xdr:to>
      <xdr:col>9</xdr:col>
      <xdr:colOff>407421</xdr:colOff>
      <xdr:row>11</xdr:row>
      <xdr:rowOff>0</xdr:rowOff>
    </xdr:to>
    <xdr:pic>
      <xdr:nvPicPr>
        <xdr:cNvPr id="4" name="3 Imagen" descr="RL00_Tramo Intermedio.jpg">
          <a:extLst>
            <a:ext uri="{FF2B5EF4-FFF2-40B4-BE49-F238E27FC236}">
              <a16:creationId xmlns:a16="http://schemas.microsoft.com/office/drawing/2014/main" id="{D3376034-E670-45FA-867B-51EF69AFA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5330" t="13450" r="12621" b="18079"/>
        <a:stretch>
          <a:fillRect/>
        </a:stretch>
      </xdr:blipFill>
      <xdr:spPr>
        <a:xfrm>
          <a:off x="8026400" y="1720850"/>
          <a:ext cx="594746" cy="33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9</xdr:row>
      <xdr:rowOff>28575</xdr:rowOff>
    </xdr:from>
    <xdr:to>
      <xdr:col>11</xdr:col>
      <xdr:colOff>314325</xdr:colOff>
      <xdr:row>10</xdr:row>
      <xdr:rowOff>172051</xdr:rowOff>
    </xdr:to>
    <xdr:pic>
      <xdr:nvPicPr>
        <xdr:cNvPr id="5" name="4 Imagen" descr="RL00_Tramo Extremo.jpg">
          <a:extLst>
            <a:ext uri="{FF2B5EF4-FFF2-40B4-BE49-F238E27FC236}">
              <a16:creationId xmlns:a16="http://schemas.microsoft.com/office/drawing/2014/main" id="{76F5278B-7DCF-4EA4-BD4A-5F983967F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790" t="14072" r="9731" b="20392"/>
        <a:stretch>
          <a:fillRect/>
        </a:stretch>
      </xdr:blipFill>
      <xdr:spPr>
        <a:xfrm rot="10800000">
          <a:off x="9410700" y="1720850"/>
          <a:ext cx="733425" cy="327626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390526</xdr:colOff>
      <xdr:row>9</xdr:row>
      <xdr:rowOff>28577</xdr:rowOff>
    </xdr:from>
    <xdr:to>
      <xdr:col>5</xdr:col>
      <xdr:colOff>361950</xdr:colOff>
      <xdr:row>11</xdr:row>
      <xdr:rowOff>1035</xdr:rowOff>
    </xdr:to>
    <xdr:pic>
      <xdr:nvPicPr>
        <xdr:cNvPr id="6" name="1 Imagen" descr="RL00_Tramo Único.jpg">
          <a:extLst>
            <a:ext uri="{FF2B5EF4-FFF2-40B4-BE49-F238E27FC236}">
              <a16:creationId xmlns:a16="http://schemas.microsoft.com/office/drawing/2014/main" id="{4D7B4B42-6E1F-4D9A-ABE5-2E7772898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6543" r="13929" b="17287"/>
        <a:stretch>
          <a:fillRect/>
        </a:stretch>
      </xdr:blipFill>
      <xdr:spPr>
        <a:xfrm>
          <a:off x="4654551" y="1720852"/>
          <a:ext cx="736599" cy="337583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9</xdr:row>
      <xdr:rowOff>28575</xdr:rowOff>
    </xdr:from>
    <xdr:to>
      <xdr:col>7</xdr:col>
      <xdr:colOff>295275</xdr:colOff>
      <xdr:row>10</xdr:row>
      <xdr:rowOff>172051</xdr:rowOff>
    </xdr:to>
    <xdr:pic>
      <xdr:nvPicPr>
        <xdr:cNvPr id="7" name="2 Imagen" descr="RL00_Tramo Extremo.jpg">
          <a:extLst>
            <a:ext uri="{FF2B5EF4-FFF2-40B4-BE49-F238E27FC236}">
              <a16:creationId xmlns:a16="http://schemas.microsoft.com/office/drawing/2014/main" id="{212CF99E-0FF3-45CD-8F4B-1BD85806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790" t="14072" r="9731" b="20392"/>
        <a:stretch>
          <a:fillRect/>
        </a:stretch>
      </xdr:blipFill>
      <xdr:spPr>
        <a:xfrm>
          <a:off x="6178550" y="1720850"/>
          <a:ext cx="736600" cy="327626"/>
        </a:xfrm>
        <a:prstGeom prst="rect">
          <a:avLst/>
        </a:prstGeom>
      </xdr:spPr>
    </xdr:pic>
    <xdr:clientData/>
  </xdr:twoCellAnchor>
  <xdr:twoCellAnchor editAs="oneCell">
    <xdr:from>
      <xdr:col>8</xdr:col>
      <xdr:colOff>581025</xdr:colOff>
      <xdr:row>9</xdr:row>
      <xdr:rowOff>28575</xdr:rowOff>
    </xdr:from>
    <xdr:to>
      <xdr:col>9</xdr:col>
      <xdr:colOff>410596</xdr:colOff>
      <xdr:row>11</xdr:row>
      <xdr:rowOff>0</xdr:rowOff>
    </xdr:to>
    <xdr:pic>
      <xdr:nvPicPr>
        <xdr:cNvPr id="8" name="3 Imagen" descr="RL00_Tramo Intermedio.jpg">
          <a:extLst>
            <a:ext uri="{FF2B5EF4-FFF2-40B4-BE49-F238E27FC236}">
              <a16:creationId xmlns:a16="http://schemas.microsoft.com/office/drawing/2014/main" id="{743DEDD5-5C98-4477-8296-792DEE42F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5330" t="13450" r="12621" b="18079"/>
        <a:stretch>
          <a:fillRect/>
        </a:stretch>
      </xdr:blipFill>
      <xdr:spPr>
        <a:xfrm>
          <a:off x="8026400" y="1720850"/>
          <a:ext cx="594746" cy="33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438150</xdr:colOff>
      <xdr:row>9</xdr:row>
      <xdr:rowOff>28575</xdr:rowOff>
    </xdr:from>
    <xdr:to>
      <xdr:col>11</xdr:col>
      <xdr:colOff>314325</xdr:colOff>
      <xdr:row>10</xdr:row>
      <xdr:rowOff>172051</xdr:rowOff>
    </xdr:to>
    <xdr:pic>
      <xdr:nvPicPr>
        <xdr:cNvPr id="9" name="4 Imagen" descr="RL00_Tramo Extremo.jpg">
          <a:extLst>
            <a:ext uri="{FF2B5EF4-FFF2-40B4-BE49-F238E27FC236}">
              <a16:creationId xmlns:a16="http://schemas.microsoft.com/office/drawing/2014/main" id="{F65F135A-7801-4483-974B-C29650AD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790" t="14072" r="9731" b="20392"/>
        <a:stretch>
          <a:fillRect/>
        </a:stretch>
      </xdr:blipFill>
      <xdr:spPr>
        <a:xfrm rot="10800000">
          <a:off x="9410700" y="1720850"/>
          <a:ext cx="733425" cy="3276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1865-63CB-43C4-83EB-1ADD78F30DE9}">
  <sheetPr codeName="Hoja1"/>
  <dimension ref="A1:R53"/>
  <sheetViews>
    <sheetView showGridLines="0" tabSelected="1" topLeftCell="C1" workbookViewId="0">
      <selection activeCell="E18" sqref="E18"/>
    </sheetView>
  </sheetViews>
  <sheetFormatPr baseColWidth="10" defaultColWidth="13.5546875" defaultRowHeight="14.4" x14ac:dyDescent="0.3"/>
  <cols>
    <col min="1" max="1" width="19.6640625" style="49" hidden="1" customWidth="1"/>
    <col min="2" max="2" width="7.33203125" style="49" hidden="1" customWidth="1"/>
    <col min="3" max="3" width="24.6640625" style="49" customWidth="1"/>
    <col min="4" max="4" width="18" style="67" customWidth="1"/>
    <col min="5" max="5" width="13.5546875" style="67"/>
    <col min="6" max="6" width="15.88671875" style="49" hidden="1" customWidth="1"/>
    <col min="7" max="11" width="13.5546875" style="49" hidden="1" customWidth="1"/>
    <col min="12" max="12" width="13.5546875" style="49" customWidth="1"/>
    <col min="13" max="16384" width="13.5546875" style="49"/>
  </cols>
  <sheetData>
    <row r="1" spans="1:18" ht="18" x14ac:dyDescent="0.35">
      <c r="A1" s="75"/>
      <c r="B1" s="50"/>
      <c r="C1" s="50"/>
      <c r="D1" s="68"/>
      <c r="E1" s="68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8" x14ac:dyDescent="0.3">
      <c r="B2" s="50"/>
      <c r="C2" s="57" t="s">
        <v>0</v>
      </c>
      <c r="D2" s="58"/>
      <c r="E2" s="58"/>
      <c r="F2" s="56"/>
      <c r="G2" s="76"/>
      <c r="H2" s="76"/>
      <c r="I2" s="76"/>
      <c r="J2" s="76"/>
      <c r="K2" s="76"/>
      <c r="L2" s="50"/>
      <c r="M2" s="50"/>
      <c r="N2" s="50"/>
      <c r="O2" s="50"/>
    </row>
    <row r="3" spans="1:18" x14ac:dyDescent="0.3">
      <c r="A3" s="60" t="s">
        <v>1</v>
      </c>
      <c r="B3" s="50"/>
      <c r="C3" s="56"/>
      <c r="D3" s="48"/>
      <c r="G3" s="50"/>
      <c r="H3" s="50"/>
      <c r="I3" s="50"/>
      <c r="J3" s="50"/>
      <c r="K3" s="50"/>
      <c r="L3" s="50"/>
      <c r="M3" s="50"/>
      <c r="N3" s="50"/>
      <c r="O3" s="50"/>
    </row>
    <row r="4" spans="1:18" x14ac:dyDescent="0.3">
      <c r="A4" s="49">
        <v>1</v>
      </c>
      <c r="B4" s="50"/>
      <c r="C4" s="51" t="s">
        <v>2</v>
      </c>
      <c r="D4" s="34">
        <v>4500</v>
      </c>
      <c r="E4" s="48"/>
      <c r="F4" s="56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 x14ac:dyDescent="0.3">
      <c r="A5" s="49">
        <v>2</v>
      </c>
      <c r="B5" s="50"/>
      <c r="C5" s="51" t="s">
        <v>1</v>
      </c>
      <c r="D5" s="34">
        <v>2</v>
      </c>
      <c r="E5" s="48"/>
      <c r="F5" s="56"/>
      <c r="G5" s="62"/>
      <c r="H5" s="62"/>
      <c r="I5" s="62"/>
      <c r="J5" s="62"/>
      <c r="K5" s="62"/>
      <c r="L5" s="62"/>
      <c r="M5" s="62"/>
      <c r="N5" s="62"/>
      <c r="O5" s="62"/>
      <c r="P5" s="74"/>
      <c r="Q5" s="74"/>
      <c r="R5" s="74"/>
    </row>
    <row r="6" spans="1:18" x14ac:dyDescent="0.3">
      <c r="A6" s="49">
        <v>3</v>
      </c>
      <c r="B6" s="50"/>
      <c r="C6" s="51" t="s">
        <v>3</v>
      </c>
      <c r="D6" s="34" t="s">
        <v>15</v>
      </c>
      <c r="E6" s="48"/>
      <c r="F6" s="56"/>
      <c r="G6" s="50"/>
      <c r="H6" s="50"/>
      <c r="I6" s="50"/>
      <c r="J6" s="50"/>
      <c r="K6" s="50"/>
      <c r="L6" s="50"/>
      <c r="M6" s="50"/>
      <c r="N6" s="50"/>
      <c r="O6" s="50"/>
    </row>
    <row r="7" spans="1:18" x14ac:dyDescent="0.3">
      <c r="A7" s="49">
        <v>4</v>
      </c>
      <c r="B7" s="50"/>
      <c r="C7" s="51" t="s">
        <v>5</v>
      </c>
      <c r="D7" s="34" t="s">
        <v>20</v>
      </c>
      <c r="E7" s="48"/>
      <c r="F7" s="56"/>
      <c r="G7" s="50"/>
      <c r="H7" s="50"/>
      <c r="I7" s="50"/>
      <c r="J7" s="50"/>
      <c r="K7" s="50"/>
      <c r="L7" s="50"/>
      <c r="M7" s="50"/>
      <c r="N7" s="50"/>
      <c r="O7" s="50"/>
    </row>
    <row r="8" spans="1:18" hidden="1" x14ac:dyDescent="0.3">
      <c r="B8" s="50"/>
      <c r="C8" s="51">
        <f>+IF(D7=A20,"Tramo con plénum",0)</f>
        <v>0</v>
      </c>
      <c r="D8" s="52">
        <v>5000</v>
      </c>
      <c r="E8" s="53" t="str">
        <f>IF(D8&lt;0,"Numero negativo???",IF(D8&gt;Longitud,"Medida plénum superior al total",IF(AND(D8=0,D7=A20),"¡Aviso! - Introduce el tramo con plénum",IF(MOD(D8,500),"ERROR - Debe ser múltiplo de 500mm",0))))</f>
        <v>Medida plénum superior al total</v>
      </c>
      <c r="F8" s="53"/>
      <c r="G8" s="53"/>
      <c r="H8" s="50"/>
      <c r="I8" s="50"/>
      <c r="J8" s="50"/>
      <c r="K8" s="50"/>
      <c r="L8" s="50"/>
      <c r="M8" s="50"/>
      <c r="N8" s="50"/>
      <c r="O8" s="50"/>
    </row>
    <row r="9" spans="1:18" x14ac:dyDescent="0.3">
      <c r="B9" s="50"/>
      <c r="C9" s="54">
        <f>IF(D37&lt;&gt;0,"ERROR",0)</f>
        <v>0</v>
      </c>
      <c r="D9" s="55">
        <f>IF(D37=0,0,VLOOKUP(1,D32:E36,2,FALSE))</f>
        <v>0</v>
      </c>
      <c r="E9" s="48"/>
      <c r="F9" s="56"/>
      <c r="G9" s="50"/>
      <c r="H9" s="50"/>
      <c r="I9" s="50"/>
      <c r="J9" s="50"/>
      <c r="K9" s="50"/>
      <c r="L9" s="50"/>
      <c r="M9" s="50"/>
      <c r="N9" s="50"/>
      <c r="O9" s="50"/>
    </row>
    <row r="10" spans="1:18" x14ac:dyDescent="0.3">
      <c r="B10" s="50"/>
      <c r="C10" s="56"/>
      <c r="D10" s="48"/>
      <c r="E10" s="48"/>
      <c r="F10" s="56"/>
      <c r="G10" s="50"/>
      <c r="H10" s="50"/>
      <c r="I10" s="50"/>
      <c r="J10" s="50"/>
      <c r="K10" s="50"/>
      <c r="L10" s="50"/>
      <c r="M10" s="50"/>
      <c r="N10" s="50"/>
      <c r="O10" s="50"/>
    </row>
    <row r="11" spans="1:18" x14ac:dyDescent="0.3">
      <c r="B11" s="50"/>
      <c r="C11" s="57" t="s">
        <v>7</v>
      </c>
      <c r="D11" s="58"/>
      <c r="E11" s="58"/>
      <c r="F11" s="56"/>
      <c r="G11" s="59"/>
      <c r="H11" s="59"/>
      <c r="I11" s="59"/>
      <c r="J11" s="59"/>
      <c r="K11" s="59"/>
      <c r="L11" s="59"/>
      <c r="M11" s="59"/>
      <c r="N11" s="50"/>
      <c r="O11" s="50"/>
    </row>
    <row r="12" spans="1:18" x14ac:dyDescent="0.3">
      <c r="A12" s="60" t="s">
        <v>3</v>
      </c>
      <c r="B12" s="50"/>
      <c r="C12" s="56"/>
      <c r="D12" s="61" t="s">
        <v>8</v>
      </c>
      <c r="E12" s="61" t="s">
        <v>9</v>
      </c>
      <c r="F12" s="56"/>
      <c r="G12" s="59" t="s">
        <v>10</v>
      </c>
      <c r="H12" s="59" t="s">
        <v>1</v>
      </c>
      <c r="I12" s="59" t="s">
        <v>11</v>
      </c>
      <c r="J12" s="59" t="s">
        <v>3</v>
      </c>
      <c r="K12" s="59" t="s">
        <v>12</v>
      </c>
      <c r="L12" s="62"/>
      <c r="M12" s="62"/>
      <c r="N12" s="50"/>
      <c r="O12" s="50"/>
    </row>
    <row r="13" spans="1:18" x14ac:dyDescent="0.3">
      <c r="A13" s="49" t="s">
        <v>4</v>
      </c>
      <c r="B13" s="50"/>
      <c r="C13" s="63">
        <f>IF(D13=0,0,"Tramo único")</f>
        <v>0</v>
      </c>
      <c r="D13" s="48">
        <f>IF(Longitud&gt;2000,0,CONCATENATE(G13,H13,TEXT(I13,"00000"),J13,K13))</f>
        <v>0</v>
      </c>
      <c r="E13" s="48">
        <f>IF(D13&lt;&gt;0,Tramos!F20,0)</f>
        <v>0</v>
      </c>
      <c r="F13" s="56"/>
      <c r="G13" s="62" t="s">
        <v>13</v>
      </c>
      <c r="H13" s="50">
        <f t="shared" ref="H13:H19" si="0">+$D$5</f>
        <v>2</v>
      </c>
      <c r="I13" s="64">
        <f>ROUNDDOWN(Tramos!E20,0)</f>
        <v>0</v>
      </c>
      <c r="J13" s="62" t="str">
        <f t="shared" ref="J13:J16" si="1">LEFT($D$6,1)</f>
        <v>A</v>
      </c>
      <c r="K13" s="62" t="s">
        <v>14</v>
      </c>
      <c r="L13" s="62"/>
      <c r="M13" s="62"/>
      <c r="N13" s="50"/>
      <c r="O13" s="50"/>
    </row>
    <row r="14" spans="1:18" x14ac:dyDescent="0.3">
      <c r="A14" s="49" t="s">
        <v>15</v>
      </c>
      <c r="B14" s="50"/>
      <c r="C14" s="63" t="str">
        <f>IF(D14=0,0,"Terminal")</f>
        <v>Terminal</v>
      </c>
      <c r="D14" s="48" t="str">
        <f>IF(Longitud&gt;2000,CONCATENATE(G14,H14,TEXT(I14,"00000"),J14,K14),0)</f>
        <v>DFLI201500AT</v>
      </c>
      <c r="E14" s="48">
        <f>IF(I14=I15,IF(D14&lt;&gt;0,Tramos!H20,0)+IF(D14&lt;&gt;0,Tramos!L20,0),IF(D14&lt;&gt;0,Tramos!H20,0))</f>
        <v>2</v>
      </c>
      <c r="F14" s="56"/>
      <c r="G14" s="62" t="s">
        <v>13</v>
      </c>
      <c r="H14" s="50">
        <f t="shared" si="0"/>
        <v>2</v>
      </c>
      <c r="I14" s="64">
        <f>ROUNDDOWN(Tramos!G20,0)</f>
        <v>1500</v>
      </c>
      <c r="J14" s="62" t="str">
        <f t="shared" si="1"/>
        <v>A</v>
      </c>
      <c r="K14" s="62" t="s">
        <v>17</v>
      </c>
      <c r="L14" s="62"/>
      <c r="M14" s="62"/>
      <c r="N14" s="50"/>
      <c r="O14" s="50"/>
    </row>
    <row r="15" spans="1:18" x14ac:dyDescent="0.3">
      <c r="B15" s="50"/>
      <c r="C15" s="63">
        <f>IF(D15=0,0,"Terminal")</f>
        <v>0</v>
      </c>
      <c r="D15" s="48">
        <f>IF(I14=I15,0,IF(Longitud&gt;2000,CONCATENATE(G15,H15,TEXT(I15,"00000"),J15,K15),0))</f>
        <v>0</v>
      </c>
      <c r="E15" s="48">
        <f>IF(I14=I15,0,IF(D15&lt;&gt;0,Tramos!L20,0))</f>
        <v>0</v>
      </c>
      <c r="F15" s="56"/>
      <c r="G15" s="62" t="s">
        <v>13</v>
      </c>
      <c r="H15" s="50">
        <f t="shared" si="0"/>
        <v>2</v>
      </c>
      <c r="I15" s="64">
        <f>ROUNDDOWN(Tramos!K20,0)</f>
        <v>1500</v>
      </c>
      <c r="J15" s="62" t="str">
        <f t="shared" si="1"/>
        <v>A</v>
      </c>
      <c r="K15" s="62" t="s">
        <v>17</v>
      </c>
      <c r="L15" s="62"/>
      <c r="M15" s="62"/>
      <c r="N15" s="50"/>
      <c r="O15" s="50"/>
    </row>
    <row r="16" spans="1:18" x14ac:dyDescent="0.3">
      <c r="B16" s="50"/>
      <c r="C16" s="63" t="str">
        <f>IF(D16=0,0,"Central")</f>
        <v>Central</v>
      </c>
      <c r="D16" s="48" t="str">
        <f>IF(AND(Longitud&gt;2000,I16&lt;&gt;0),CONCATENATE(G16,H16,TEXT(I16,"00000"),J16,K16),0)</f>
        <v>DFLI201500AC</v>
      </c>
      <c r="E16" s="48">
        <f>IF(D16&lt;&gt;0,Tramos!J20,0)</f>
        <v>1</v>
      </c>
      <c r="F16" s="56"/>
      <c r="G16" s="62" t="s">
        <v>13</v>
      </c>
      <c r="H16" s="50">
        <f t="shared" si="0"/>
        <v>2</v>
      </c>
      <c r="I16" s="64">
        <f>ROUNDDOWN(Tramos!I20,0)</f>
        <v>1500</v>
      </c>
      <c r="J16" s="62" t="str">
        <f t="shared" si="1"/>
        <v>A</v>
      </c>
      <c r="K16" s="62" t="s">
        <v>19</v>
      </c>
      <c r="L16" s="62"/>
      <c r="M16" s="62"/>
      <c r="N16" s="50"/>
      <c r="O16" s="50"/>
    </row>
    <row r="17" spans="1:15" x14ac:dyDescent="0.3">
      <c r="A17" s="60" t="s">
        <v>5</v>
      </c>
      <c r="B17" s="50"/>
      <c r="C17" s="63" t="str">
        <f>+IF(D17=0,0,"Puente")</f>
        <v>Puente</v>
      </c>
      <c r="D17" s="65" t="str">
        <f>IF(E17&lt;&gt;0,_xlfn.CONCAT(G17,H17),0)</f>
        <v>AZ0DFLIFIX2</v>
      </c>
      <c r="E17" s="48">
        <f>IF(D7=A19,0,IF(D7=A18,D43,IF(D7=A20,IF(D8&lt;&gt;0,D53,0),0)))</f>
        <v>9</v>
      </c>
      <c r="F17" s="56"/>
      <c r="G17" s="62" t="s">
        <v>21</v>
      </c>
      <c r="H17" s="50">
        <f t="shared" si="0"/>
        <v>2</v>
      </c>
      <c r="I17" s="64"/>
      <c r="J17" s="62"/>
      <c r="K17" s="62"/>
      <c r="L17" s="62"/>
      <c r="M17" s="62"/>
      <c r="N17" s="50"/>
      <c r="O17" s="50"/>
    </row>
    <row r="18" spans="1:15" x14ac:dyDescent="0.3">
      <c r="A18" s="49" t="s">
        <v>20</v>
      </c>
      <c r="B18" s="50"/>
      <c r="C18" s="63">
        <f>+IF(D18=0,0,"Plenum 1000")</f>
        <v>0</v>
      </c>
      <c r="D18" s="48">
        <f>IF(OR(D7=A19,D7=A20),IF(E18=0,0,_xlfn.CONCAT(G18,H18,"1000A")),0)</f>
        <v>0</v>
      </c>
      <c r="E18" s="48">
        <f>IF(D7=A19,D46,IF(D7=A20,D50,0))</f>
        <v>0</v>
      </c>
      <c r="F18" s="56"/>
      <c r="G18" s="50" t="s">
        <v>22</v>
      </c>
      <c r="H18" s="50">
        <f t="shared" si="0"/>
        <v>2</v>
      </c>
      <c r="I18" s="50"/>
      <c r="J18" s="50"/>
      <c r="K18" s="50"/>
      <c r="L18" s="50"/>
      <c r="M18" s="50"/>
      <c r="N18" s="50"/>
      <c r="O18" s="50"/>
    </row>
    <row r="19" spans="1:15" x14ac:dyDescent="0.3">
      <c r="A19" s="49" t="s">
        <v>6</v>
      </c>
      <c r="B19" s="50"/>
      <c r="C19" s="63">
        <f>+IF(D19=0,0,"Plenum 500")</f>
        <v>0</v>
      </c>
      <c r="D19" s="48">
        <f>IF(OR(D7=A19,D7=A20),IF(E19=0,0,_xlfn.CONCAT(G19,H19,"0500A")),0)</f>
        <v>0</v>
      </c>
      <c r="E19" s="48">
        <f>IF(D7=A19,D47,IF(D7=A20,D51,0))</f>
        <v>0</v>
      </c>
      <c r="F19" s="56"/>
      <c r="G19" s="50" t="s">
        <v>22</v>
      </c>
      <c r="H19" s="50">
        <f t="shared" si="0"/>
        <v>2</v>
      </c>
      <c r="I19" s="50"/>
      <c r="J19" s="50"/>
      <c r="K19" s="50"/>
      <c r="L19" s="50"/>
      <c r="M19" s="50"/>
      <c r="N19" s="50"/>
      <c r="O19" s="50"/>
    </row>
    <row r="20" spans="1:15" x14ac:dyDescent="0.3">
      <c r="A20" s="49" t="s">
        <v>75</v>
      </c>
      <c r="B20" s="50"/>
      <c r="C20" s="56"/>
      <c r="D20" s="66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15" hidden="1" x14ac:dyDescent="0.3">
      <c r="A21" s="60" t="s">
        <v>23</v>
      </c>
      <c r="B21" s="59" t="s">
        <v>24</v>
      </c>
      <c r="C21" s="59" t="s">
        <v>25</v>
      </c>
      <c r="D21" s="68"/>
      <c r="E21" s="68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5" hidden="1" x14ac:dyDescent="0.3">
      <c r="A22" s="49" t="s">
        <v>26</v>
      </c>
      <c r="B22" s="50" t="s">
        <v>14</v>
      </c>
      <c r="C22" s="69" t="s">
        <v>27</v>
      </c>
      <c r="D22" s="70"/>
      <c r="E22" s="70">
        <f>IF(D4&lt;2000,1,0)</f>
        <v>0</v>
      </c>
      <c r="F22" s="69" t="s">
        <v>28</v>
      </c>
      <c r="G22" s="50"/>
      <c r="H22" s="50"/>
      <c r="I22" s="50"/>
      <c r="J22" s="50"/>
      <c r="K22" s="50"/>
      <c r="L22" s="50"/>
      <c r="M22" s="50"/>
      <c r="N22" s="50"/>
      <c r="O22" s="50"/>
    </row>
    <row r="23" spans="1:15" hidden="1" x14ac:dyDescent="0.3">
      <c r="A23" s="49" t="s">
        <v>29</v>
      </c>
      <c r="B23" s="50" t="s">
        <v>17</v>
      </c>
      <c r="C23" s="69" t="s">
        <v>30</v>
      </c>
      <c r="D23" s="70"/>
      <c r="E23" s="70">
        <f>IF(MOD(D4,50)=0,0,1)</f>
        <v>0</v>
      </c>
      <c r="F23" s="69" t="s">
        <v>31</v>
      </c>
      <c r="G23" s="50"/>
      <c r="H23" s="50"/>
      <c r="I23" s="50"/>
      <c r="J23" s="50"/>
      <c r="K23" s="50"/>
      <c r="L23" s="50"/>
      <c r="M23" s="50"/>
      <c r="N23" s="50"/>
      <c r="O23" s="50"/>
    </row>
    <row r="24" spans="1:15" hidden="1" x14ac:dyDescent="0.3">
      <c r="A24" s="49" t="s">
        <v>32</v>
      </c>
      <c r="B24" s="50" t="s">
        <v>19</v>
      </c>
      <c r="C24" s="69" t="s">
        <v>33</v>
      </c>
      <c r="D24" s="70"/>
      <c r="E24" s="70">
        <f>IF(D8&lt;&gt;A22, 1, 0)</f>
        <v>1</v>
      </c>
      <c r="F24" s="69" t="s">
        <v>34</v>
      </c>
      <c r="G24" s="50"/>
      <c r="H24" s="50"/>
      <c r="I24" s="50"/>
      <c r="J24" s="50"/>
      <c r="K24" s="50"/>
      <c r="L24" s="50"/>
      <c r="M24" s="50"/>
      <c r="N24" s="50"/>
      <c r="O24" s="50"/>
    </row>
    <row r="25" spans="1:15" hidden="1" x14ac:dyDescent="0.3">
      <c r="B25" s="50"/>
      <c r="C25" s="69" t="s">
        <v>35</v>
      </c>
      <c r="D25" s="70"/>
      <c r="E25" s="70">
        <f>IF(AND(Longitud&gt;=400,Longitud&lt;=2000),1,0)</f>
        <v>0</v>
      </c>
      <c r="F25" s="69" t="s">
        <v>36</v>
      </c>
      <c r="G25" s="50"/>
      <c r="H25" s="50"/>
      <c r="I25" s="50"/>
      <c r="J25" s="50"/>
      <c r="K25" s="50"/>
      <c r="L25" s="50"/>
      <c r="M25" s="50"/>
      <c r="N25" s="50"/>
      <c r="O25" s="50"/>
    </row>
    <row r="26" spans="1:15" hidden="1" x14ac:dyDescent="0.3">
      <c r="B26" s="50"/>
      <c r="C26" s="69" t="s">
        <v>37</v>
      </c>
      <c r="D26" s="70"/>
      <c r="E26" s="70">
        <f>IF(D4&gt;2000,1,0)</f>
        <v>1</v>
      </c>
      <c r="F26" s="69" t="s">
        <v>38</v>
      </c>
      <c r="G26" s="50"/>
      <c r="H26" s="50"/>
      <c r="I26" s="50"/>
      <c r="J26" s="50"/>
      <c r="K26" s="50"/>
      <c r="L26" s="50"/>
      <c r="M26" s="50"/>
      <c r="N26" s="50"/>
      <c r="O26" s="50"/>
    </row>
    <row r="27" spans="1:15" hidden="1" x14ac:dyDescent="0.3">
      <c r="B27" s="50"/>
      <c r="C27" s="69" t="s">
        <v>39</v>
      </c>
      <c r="D27" s="70"/>
      <c r="E27" s="70">
        <f>IF(OR(D8=A26,D8=A27,D8=A28),1,0)</f>
        <v>0</v>
      </c>
      <c r="F27" s="69" t="s">
        <v>40</v>
      </c>
      <c r="G27" s="50"/>
      <c r="H27" s="50"/>
      <c r="I27" s="50"/>
      <c r="J27" s="50"/>
      <c r="K27" s="50"/>
      <c r="L27" s="50"/>
      <c r="M27" s="50"/>
      <c r="N27" s="50"/>
      <c r="O27" s="50"/>
    </row>
    <row r="28" spans="1:15" hidden="1" x14ac:dyDescent="0.3">
      <c r="B28" s="50"/>
      <c r="C28" s="50"/>
      <c r="D28" s="68"/>
      <c r="E28" s="68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5" hidden="1" x14ac:dyDescent="0.3">
      <c r="B29" s="50"/>
      <c r="C29" s="50"/>
      <c r="D29" s="68"/>
      <c r="E29" s="68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1:15" hidden="1" x14ac:dyDescent="0.3">
      <c r="B30" s="50"/>
      <c r="C30" s="59" t="s">
        <v>41</v>
      </c>
      <c r="D30" s="68"/>
      <c r="E30" s="68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1:15" hidden="1" x14ac:dyDescent="0.3">
      <c r="B31" s="50"/>
      <c r="C31" s="59" t="s">
        <v>42</v>
      </c>
      <c r="D31" s="66" t="s">
        <v>43</v>
      </c>
      <c r="E31" s="66" t="s">
        <v>44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5" hidden="1" x14ac:dyDescent="0.3">
      <c r="B32" s="50"/>
      <c r="C32" s="50" t="s">
        <v>45</v>
      </c>
      <c r="D32" s="68">
        <f>IF(Longitud&lt;500,1,0)</f>
        <v>0</v>
      </c>
      <c r="E32" s="71" t="s">
        <v>46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1:15" hidden="1" x14ac:dyDescent="0.3">
      <c r="B33" s="50"/>
      <c r="C33" s="50" t="s">
        <v>47</v>
      </c>
      <c r="D33" s="68">
        <f>IF(MOD(Longitud,50)=0,0,1)</f>
        <v>0</v>
      </c>
      <c r="E33" s="71" t="s">
        <v>48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spans="1:15" hidden="1" x14ac:dyDescent="0.3">
      <c r="B34" s="72"/>
      <c r="C34" s="50" t="s">
        <v>50</v>
      </c>
      <c r="D34" s="68">
        <f>IF(D7=A19,IF(MOD(Longitud,500)&gt;0,1,0),0)</f>
        <v>0</v>
      </c>
      <c r="E34" s="71" t="s">
        <v>51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1:15" hidden="1" x14ac:dyDescent="0.3">
      <c r="A35" s="73"/>
      <c r="B35" s="72"/>
      <c r="C35" s="50" t="s">
        <v>49</v>
      </c>
      <c r="D35" s="68">
        <f>+IF(D7=A19,IF(OR(MOD(Tramos!G20,500),MOD(Tramos!I20,500),MOD(Tramos!K20,500)),1,0),0)</f>
        <v>0</v>
      </c>
      <c r="E35" s="71" t="s">
        <v>86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1:15" hidden="1" x14ac:dyDescent="0.3">
      <c r="B36" s="72"/>
      <c r="C36" s="50"/>
      <c r="D36" s="68">
        <f>IF(D52&lt;0,1,0)</f>
        <v>0</v>
      </c>
      <c r="E36" s="71" t="s">
        <v>86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1:15" hidden="1" x14ac:dyDescent="0.3">
      <c r="B37" s="72"/>
      <c r="C37" s="50"/>
      <c r="D37" s="68">
        <f>SUM(D32:D36)</f>
        <v>0</v>
      </c>
      <c r="E37" s="68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hidden="1" x14ac:dyDescent="0.3">
      <c r="B38" s="72"/>
      <c r="C38" s="50"/>
      <c r="D38" s="68"/>
      <c r="E38" s="68">
        <f>+IF(D7=A19,IF(OR(MOD(Tramos!G20,500),MOD(Tramos!I20,500),MOD(Tramos!K20,500)),1,0),0)</f>
        <v>0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spans="1:15" hidden="1" x14ac:dyDescent="0.3">
      <c r="B39" s="72"/>
      <c r="C39" s="59" t="s">
        <v>52</v>
      </c>
      <c r="D39" s="68"/>
      <c r="E39" s="68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1:15" hidden="1" x14ac:dyDescent="0.3">
      <c r="B40" s="50"/>
      <c r="C40" s="66">
        <f>+INT((Tramos!E20-(INT(Tramos!E20/1000)*1000))/500)+INT((Tramos!G20-(INT(Tramos!G20/1000)*1000))/500)+INT((Tramos!I20-(INT(Tramos!I20/1000)*1000))/500)+INT((Tramos!K20-(INT(Tramos!K20/1000)*1000))/500)</f>
        <v>3</v>
      </c>
      <c r="D40" s="68"/>
      <c r="E40" s="68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5" hidden="1" x14ac:dyDescent="0.3">
      <c r="B41" s="50"/>
      <c r="C41" s="50"/>
      <c r="D41" s="68"/>
      <c r="E41" s="68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1:15" hidden="1" x14ac:dyDescent="0.3">
      <c r="C42" s="60" t="s">
        <v>76</v>
      </c>
    </row>
    <row r="43" spans="1:15" hidden="1" x14ac:dyDescent="0.3">
      <c r="C43" s="49" t="s">
        <v>78</v>
      </c>
      <c r="D43" s="67">
        <f>IF(D7=A18,IF(AND(ROUNDUP(Tramos!E20/500,0)&lt;2,ROUNDUP(Tramos!E20/500,0)&gt;0),2,ROUNDUP(Tramos!E20/500,0)*Tramos!F20)+IF(AND(ROUNDUP(Tramos!G20/500,0)&lt;2,ROUNDUP(Tramos!G20/500,0)&gt;0),2,ROUNDUP(Tramos!G20/500,0)*Tramos!H20)+IF(AND(ROUNDUP(Tramos!I20/500,0)&lt;2,ROUNDUP(Tramos!I20/500,0)&gt;0),2,ROUNDUP(Tramos!I20/500,0)*Tramos!J20)+IF(AND(ROUNDUP(Tramos!K20/500,0)&lt;2,ROUNDUP(Tramos!K20/500,0)&gt;0),2,ROUNDUP(Tramos!K20/500,0)*Tramos!L20),0)</f>
        <v>9</v>
      </c>
    </row>
    <row r="44" spans="1:15" hidden="1" x14ac:dyDescent="0.3"/>
    <row r="45" spans="1:15" hidden="1" x14ac:dyDescent="0.3">
      <c r="C45" s="60" t="s">
        <v>77</v>
      </c>
    </row>
    <row r="46" spans="1:15" hidden="1" x14ac:dyDescent="0.3">
      <c r="C46" s="49" t="s">
        <v>84</v>
      </c>
      <c r="D46" s="67">
        <f>IF(OR(D7=A19,D7=A20),INT(Tramos!E20/1000)*Tramos!F20,0)+IF(OR(D7=A19,D7=A20),INT(Tramos!G20/1000)*Tramos!H20,0)+IF(OR(D7=A19,D7=A20),INT(Tramos!I20/1000)*Tramos!J20,0)+IF(OR(D7=A19,D7=A20),INT(Tramos!K20/1000)*Tramos!L20,0)</f>
        <v>0</v>
      </c>
    </row>
    <row r="47" spans="1:15" hidden="1" x14ac:dyDescent="0.3">
      <c r="C47" s="49" t="s">
        <v>85</v>
      </c>
      <c r="D47" s="67">
        <f>IF(OR(D7=A19,D7=A20),IF(Longitud&lt;1000,INT(Longitud/500),C40),0)</f>
        <v>0</v>
      </c>
    </row>
    <row r="48" spans="1:15" hidden="1" x14ac:dyDescent="0.3">
      <c r="C48" s="49" t="s">
        <v>81</v>
      </c>
      <c r="D48" s="67">
        <f>+D46*1000+D47*500</f>
        <v>0</v>
      </c>
    </row>
    <row r="49" spans="3:4" hidden="1" x14ac:dyDescent="0.3">
      <c r="C49" s="49" t="s">
        <v>83</v>
      </c>
      <c r="D49" s="65">
        <f>+IF(D7=A20,D8,0)</f>
        <v>0</v>
      </c>
    </row>
    <row r="50" spans="3:4" hidden="1" x14ac:dyDescent="0.3">
      <c r="C50" s="49" t="s">
        <v>79</v>
      </c>
      <c r="D50" s="67">
        <f>+INT(D49/1000)</f>
        <v>0</v>
      </c>
    </row>
    <row r="51" spans="3:4" hidden="1" x14ac:dyDescent="0.3">
      <c r="C51" s="49" t="s">
        <v>80</v>
      </c>
      <c r="D51" s="67">
        <f>+(D49-(D50*1000))/500</f>
        <v>0</v>
      </c>
    </row>
    <row r="52" spans="3:4" hidden="1" x14ac:dyDescent="0.3">
      <c r="C52" s="49" t="s">
        <v>82</v>
      </c>
      <c r="D52" s="65">
        <f>D48-D49</f>
        <v>0</v>
      </c>
    </row>
    <row r="53" spans="3:4" ht="15" hidden="1" customHeight="1" x14ac:dyDescent="0.3">
      <c r="C53" s="49" t="s">
        <v>78</v>
      </c>
      <c r="D53" s="67">
        <f>+IF(AND(ROUNDUP(D52/500,0)&lt;2,ROUNDUP(D52/500,0)&gt;0),2,ROUNDUP(D52/500,0))</f>
        <v>0</v>
      </c>
    </row>
  </sheetData>
  <sheetProtection algorithmName="SHA-512" hashValue="X26jYTQ5Mg95k8KyJ/T9nEsi+W1qrh3i1FBoyeatf5nt1i037g31nx9fkru56FIxvjzAheU8Pp5s6DV3hLiuwg==" saltValue="z3i5lFbKxKofIcWCgprAog==" spinCount="100000" sheet="1" objects="1" scenarios="1"/>
  <mergeCells count="1">
    <mergeCell ref="E8:G8"/>
  </mergeCells>
  <conditionalFormatting sqref="C9">
    <cfRule type="cellIs" dxfId="3" priority="3" operator="equal">
      <formula>"ERROR"</formula>
    </cfRule>
    <cfRule type="cellIs" dxfId="2" priority="4" operator="equal">
      <formula>1</formula>
    </cfRule>
  </conditionalFormatting>
  <conditionalFormatting sqref="E8">
    <cfRule type="cellIs" dxfId="1" priority="1" operator="equal">
      <formula>"ERROR"</formula>
    </cfRule>
  </conditionalFormatting>
  <dataValidations count="3">
    <dataValidation type="list" allowBlank="1" showInputMessage="1" showErrorMessage="1" sqref="D7" xr:uid="{81B73B5F-BF21-4D5E-AA34-B1B692D55E18}">
      <formula1>Fijación</formula1>
    </dataValidation>
    <dataValidation type="list" allowBlank="1" showInputMessage="1" showErrorMessage="1" sqref="D6" xr:uid="{5443B381-B4C6-438B-A5A9-4A0BF127105B}">
      <formula1>Color</formula1>
    </dataValidation>
    <dataValidation type="list" allowBlank="1" showInputMessage="1" showErrorMessage="1" sqref="D5" xr:uid="{20B08924-E3A7-45D8-9F39-6F126BC5E391}">
      <formula1>Vías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384C11E-E230-4C6D-B699-1C6B3DB6FDDD}">
            <xm:f>NOT(ISERROR(SEARCH("ERROR",E8)))</xm:f>
            <xm:f>"ERROR"</xm:f>
            <x14:dxf>
              <font>
                <color rgb="FFC00000"/>
              </font>
              <fill>
                <patternFill>
                  <bgColor rgb="FFFFC7CE"/>
                </patternFill>
              </fill>
            </x14:dxf>
          </x14:cfRule>
          <xm:sqref>E8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5D51-46A6-4E0E-9445-D4889FDBD2C8}">
  <sheetPr codeName="Hoja2"/>
  <dimension ref="A1:O154"/>
  <sheetViews>
    <sheetView workbookViewId="0">
      <selection activeCell="G15" sqref="G15"/>
    </sheetView>
  </sheetViews>
  <sheetFormatPr baseColWidth="10" defaultColWidth="11.44140625" defaultRowHeight="14.4" x14ac:dyDescent="0.3"/>
  <cols>
    <col min="1" max="1" width="14" bestFit="1" customWidth="1"/>
    <col min="2" max="2" width="33.33203125" customWidth="1"/>
    <col min="3" max="3" width="18.44140625" customWidth="1"/>
    <col min="4" max="4" width="14.5546875" bestFit="1" customWidth="1"/>
    <col min="7" max="8" width="11.88671875" customWidth="1"/>
    <col min="11" max="12" width="12.33203125" bestFit="1" customWidth="1"/>
    <col min="17" max="17" width="14.6640625" bestFit="1" customWidth="1"/>
  </cols>
  <sheetData>
    <row r="1" spans="1:15" ht="18" x14ac:dyDescent="0.35">
      <c r="A1" s="4" t="s">
        <v>13</v>
      </c>
    </row>
    <row r="3" spans="1:15" x14ac:dyDescent="0.3">
      <c r="A3" s="2" t="s">
        <v>2</v>
      </c>
      <c r="B3" s="5">
        <f>Calculadora!D4</f>
        <v>4500</v>
      </c>
    </row>
    <row r="4" spans="1:15" x14ac:dyDescent="0.3">
      <c r="A4" s="2" t="s">
        <v>53</v>
      </c>
      <c r="B4" s="5">
        <f>Calculadora!D5</f>
        <v>2</v>
      </c>
    </row>
    <row r="5" spans="1:15" x14ac:dyDescent="0.3">
      <c r="A5" s="2" t="s">
        <v>3</v>
      </c>
      <c r="B5" s="5" t="str">
        <f>Calculadora!D6</f>
        <v>Aluminio</v>
      </c>
    </row>
    <row r="6" spans="1:15" x14ac:dyDescent="0.3">
      <c r="A6" s="2" t="s">
        <v>5</v>
      </c>
      <c r="B6" s="5" t="str">
        <f>Calculadora!D7</f>
        <v>Puente</v>
      </c>
      <c r="I6">
        <f>MROUND((Calculadora!$D$4-Tramos!I17*J17)/2,50)</f>
        <v>2250</v>
      </c>
    </row>
    <row r="7" spans="1:15" x14ac:dyDescent="0.3">
      <c r="A7" s="2" t="s">
        <v>54</v>
      </c>
      <c r="B7" s="5">
        <f>Calculadora!D8</f>
        <v>5000</v>
      </c>
      <c r="I7">
        <f>IF(Calculadora!D7=Calculadora!A19,MROUND((Calculadora!$D$4-Tramos!I17*J17)/2,500),MROUND((Calculadora!$D$4-Tramos!I17*J17)/2,50))</f>
        <v>2250</v>
      </c>
    </row>
    <row r="8" spans="1:15" x14ac:dyDescent="0.3">
      <c r="I8">
        <f>IF(Calculadora!D7=Calculadora!A19,MROUND((Calculadora!D4-I19*J19)/2,500),MROUND((Calculadora!D4-I19*J19)/2,50))</f>
        <v>2250</v>
      </c>
    </row>
    <row r="9" spans="1:15" ht="15" thickBot="1" x14ac:dyDescent="0.35"/>
    <row r="10" spans="1:15" x14ac:dyDescent="0.3">
      <c r="E10" s="39"/>
      <c r="F10" s="40"/>
      <c r="G10" s="39"/>
      <c r="H10" s="40"/>
      <c r="I10" s="39"/>
      <c r="J10" s="40"/>
      <c r="K10" s="43"/>
      <c r="L10" s="40"/>
    </row>
    <row r="11" spans="1:15" x14ac:dyDescent="0.3">
      <c r="E11" s="41"/>
      <c r="F11" s="42"/>
      <c r="G11" s="41"/>
      <c r="H11" s="42"/>
      <c r="I11" s="41"/>
      <c r="J11" s="42"/>
      <c r="K11" s="44"/>
      <c r="L11" s="42"/>
    </row>
    <row r="12" spans="1:15" x14ac:dyDescent="0.3">
      <c r="E12" s="45" t="s">
        <v>55</v>
      </c>
      <c r="F12" s="46"/>
      <c r="G12" s="45" t="s">
        <v>56</v>
      </c>
      <c r="H12" s="46"/>
      <c r="I12" s="45" t="s">
        <v>18</v>
      </c>
      <c r="J12" s="46"/>
      <c r="K12" s="47" t="s">
        <v>57</v>
      </c>
      <c r="L12" s="46"/>
      <c r="M12" s="37"/>
      <c r="N12" s="38"/>
    </row>
    <row r="13" spans="1:15" ht="15" thickBot="1" x14ac:dyDescent="0.35">
      <c r="B13" s="1"/>
      <c r="C13" s="1" t="s">
        <v>58</v>
      </c>
      <c r="E13" s="6" t="s">
        <v>11</v>
      </c>
      <c r="F13" s="7" t="s">
        <v>9</v>
      </c>
      <c r="G13" s="6" t="s">
        <v>11</v>
      </c>
      <c r="H13" s="7" t="s">
        <v>9</v>
      </c>
      <c r="I13" s="6" t="s">
        <v>11</v>
      </c>
      <c r="J13" s="7" t="s">
        <v>9</v>
      </c>
      <c r="K13" s="8" t="s">
        <v>11</v>
      </c>
      <c r="L13" s="7" t="s">
        <v>9</v>
      </c>
      <c r="M13" s="9"/>
      <c r="N13" s="9"/>
      <c r="O13" s="9"/>
    </row>
    <row r="14" spans="1:15" x14ac:dyDescent="0.3">
      <c r="B14" s="1"/>
      <c r="C14" s="1">
        <f>IF(Longitud&lt;=2000,1,0)</f>
        <v>0</v>
      </c>
      <c r="D14" s="10" t="s">
        <v>59</v>
      </c>
      <c r="E14" s="11">
        <f>IF(Tramos!$C$14=1,Calculadora!$D$4,0)</f>
        <v>0</v>
      </c>
      <c r="F14" s="12">
        <f>IF(C14=1,1,0)</f>
        <v>0</v>
      </c>
      <c r="G14" s="11"/>
      <c r="H14" s="12"/>
      <c r="I14" s="11"/>
      <c r="J14" s="12"/>
      <c r="K14" s="13"/>
      <c r="L14" s="12"/>
    </row>
    <row r="15" spans="1:15" x14ac:dyDescent="0.3">
      <c r="B15" s="1"/>
      <c r="C15" s="1">
        <f>IF(AND(Longitud&gt;2000,Longitud&lt;=4000),1,0)</f>
        <v>0</v>
      </c>
      <c r="D15" s="35" t="s">
        <v>60</v>
      </c>
      <c r="E15" s="15"/>
      <c r="F15" s="16"/>
      <c r="G15" s="15">
        <f>IF(C15=1,IF(Calculadora!D7=Calculadora!A19,MROUND(Calculadora!$D$4/2,500),MROUND(Calculadora!$D$4/2,50)),0)</f>
        <v>0</v>
      </c>
      <c r="H15" s="16">
        <f>IF(C15=1,1,0)</f>
        <v>0</v>
      </c>
      <c r="I15" s="15"/>
      <c r="J15" s="16"/>
      <c r="K15" s="17">
        <f>IF(C15=1,Calculadora!$D$4-G15*H15-I15*J15,0)</f>
        <v>0</v>
      </c>
      <c r="L15" s="16">
        <f>IF(C15=1,1,0)</f>
        <v>0</v>
      </c>
    </row>
    <row r="16" spans="1:15" x14ac:dyDescent="0.3">
      <c r="B16" s="1"/>
      <c r="C16" s="1">
        <f>IF(AND(Longitud&gt;4000,Longitud&lt;6000),1,0)</f>
        <v>1</v>
      </c>
      <c r="D16" s="35" t="s">
        <v>61</v>
      </c>
      <c r="E16" s="15"/>
      <c r="F16" s="16"/>
      <c r="G16" s="15">
        <f>IF(C16=1,MROUND((Calculadora!$D$4-Tramos!I16)/2,50),0)</f>
        <v>1500</v>
      </c>
      <c r="H16" s="16">
        <f>IF(C16=1,1,0)</f>
        <v>1</v>
      </c>
      <c r="I16" s="15">
        <f>IF(C16=1,$E$27,0)</f>
        <v>1500</v>
      </c>
      <c r="J16" s="16">
        <f>IF(C16=1,$E$29-2,0)</f>
        <v>1</v>
      </c>
      <c r="K16" s="17">
        <f>IF(C16=1,Calculadora!$D$4-G16*H16-I16*J16,0)</f>
        <v>1500</v>
      </c>
      <c r="L16" s="16">
        <f>IF(C16=1,1,0)</f>
        <v>1</v>
      </c>
    </row>
    <row r="17" spans="2:12" x14ac:dyDescent="0.3">
      <c r="B17" s="1" t="s">
        <v>87</v>
      </c>
      <c r="C17" s="1"/>
      <c r="D17" s="14"/>
      <c r="E17" s="15"/>
      <c r="F17" s="16"/>
      <c r="G17" s="15">
        <f>IF(C17=1,IF(Calculadora!D7=Calculadora!A19,MROUND((Calculadora!$D$4-Tramos!I17*J17)/2,500),MROUND((Calculadora!$D$4-Tramos!I17*J17)/2,50)),0)</f>
        <v>0</v>
      </c>
      <c r="H17" s="16">
        <f>IF(C17=1,1,0)</f>
        <v>0</v>
      </c>
      <c r="I17" s="15">
        <f>IF(C17=1,$E$27,0)</f>
        <v>0</v>
      </c>
      <c r="J17" s="16">
        <f>IF(C17=1,$E$29-2,0)</f>
        <v>0</v>
      </c>
      <c r="K17" s="17">
        <f>IF(C17=1,Calculadora!$D$4-G17*H17-I17*J17,0)</f>
        <v>0</v>
      </c>
      <c r="L17" s="16">
        <f>IF(C17=1,1,0)</f>
        <v>0</v>
      </c>
    </row>
    <row r="18" spans="2:12" x14ac:dyDescent="0.3">
      <c r="B18" s="1" t="s">
        <v>88</v>
      </c>
      <c r="C18" s="1"/>
      <c r="D18" s="14"/>
      <c r="E18" s="15"/>
      <c r="F18" s="16"/>
      <c r="G18" s="15">
        <f>IF(C18=1,IF(Calculadora!D7=Calculadora!A19,MROUND(Calculadora!$D$4/2,500),MROUND(Calculadora!$D$4/2,50)),0)</f>
        <v>0</v>
      </c>
      <c r="H18" s="16">
        <f>IF(C18=1,1,0)</f>
        <v>0</v>
      </c>
      <c r="I18" s="15">
        <f>IF(C18=1,$E$27,0)</f>
        <v>0</v>
      </c>
      <c r="J18" s="16">
        <f>IF(C18=1,$E$29-2,0)</f>
        <v>0</v>
      </c>
      <c r="K18" s="17">
        <f>IF(C18=1,Calculadora!$D$4-G18*H18-I18*J18,0)</f>
        <v>0</v>
      </c>
      <c r="L18" s="16">
        <f>IF(C18=1,1,0)</f>
        <v>0</v>
      </c>
    </row>
    <row r="19" spans="2:12" ht="15" thickBot="1" x14ac:dyDescent="0.35">
      <c r="B19" s="1" t="s">
        <v>89</v>
      </c>
      <c r="C19" s="1">
        <f>IF(Longitud&gt;=6000,1,0)</f>
        <v>0</v>
      </c>
      <c r="D19" s="36" t="s">
        <v>90</v>
      </c>
      <c r="E19" s="18"/>
      <c r="F19" s="19"/>
      <c r="G19" s="18">
        <f>IF(C19=1,IF(Calculadora!D7=Calculadora!A19,MROUND((Calculadora!D4-I19*J19)/2,500),MROUND((Calculadora!D4-I19*J19)/2,50)),0)</f>
        <v>0</v>
      </c>
      <c r="H19" s="16">
        <f>IF(C19=1,1,0)</f>
        <v>0</v>
      </c>
      <c r="I19" s="18">
        <f>IF(C19=1,2000,0)</f>
        <v>0</v>
      </c>
      <c r="J19" s="19">
        <f>IF(C19=1,ROUNDUP(Calculadora!D4/Tramos!I19-2,0),0)</f>
        <v>0</v>
      </c>
      <c r="K19" s="17">
        <f>IF(C19=1,Calculadora!$D$4-G19*H19-I19*J19,0)</f>
        <v>0</v>
      </c>
      <c r="L19" s="19">
        <f>IF(C19=1,1,0)</f>
        <v>0</v>
      </c>
    </row>
    <row r="20" spans="2:12" ht="15" thickBot="1" x14ac:dyDescent="0.35">
      <c r="B20" s="1"/>
      <c r="C20" s="1"/>
      <c r="E20" s="20">
        <f t="shared" ref="E20:L20" si="0">SUM(E14:E19)</f>
        <v>0</v>
      </c>
      <c r="F20" s="21">
        <f t="shared" si="0"/>
        <v>0</v>
      </c>
      <c r="G20" s="20">
        <f t="shared" si="0"/>
        <v>1500</v>
      </c>
      <c r="H20" s="21">
        <f>SUM(H14:H19)</f>
        <v>1</v>
      </c>
      <c r="I20" s="20">
        <f t="shared" si="0"/>
        <v>1500</v>
      </c>
      <c r="J20" s="21">
        <f t="shared" si="0"/>
        <v>1</v>
      </c>
      <c r="K20" s="22">
        <f t="shared" si="0"/>
        <v>1500</v>
      </c>
      <c r="L20" s="21">
        <f t="shared" si="0"/>
        <v>1</v>
      </c>
    </row>
    <row r="21" spans="2:12" x14ac:dyDescent="0.3">
      <c r="B21" s="1"/>
      <c r="C21" s="1"/>
    </row>
    <row r="22" spans="2:12" x14ac:dyDescent="0.3">
      <c r="B22" s="1"/>
      <c r="C22" s="1"/>
    </row>
    <row r="23" spans="2:12" ht="15" thickBot="1" x14ac:dyDescent="0.35"/>
    <row r="24" spans="2:12" ht="15" thickBot="1" x14ac:dyDescent="0.35">
      <c r="E24" s="23" t="s">
        <v>11</v>
      </c>
      <c r="F24" s="24" t="s">
        <v>16</v>
      </c>
      <c r="G24" s="25" t="s">
        <v>62</v>
      </c>
    </row>
    <row r="25" spans="2:12" x14ac:dyDescent="0.3">
      <c r="D25" s="26" t="s">
        <v>63</v>
      </c>
      <c r="E25" s="27">
        <v>1500</v>
      </c>
      <c r="F25" s="27">
        <f>(Longitud-(Tramos!$E$29-2)*Tramos!E25)/2</f>
        <v>1500</v>
      </c>
      <c r="G25" s="28">
        <f>ABS(E25-F25)</f>
        <v>0</v>
      </c>
    </row>
    <row r="26" spans="2:12" ht="15" thickBot="1" x14ac:dyDescent="0.35">
      <c r="D26" s="29" t="s">
        <v>64</v>
      </c>
      <c r="E26" s="30">
        <v>2000</v>
      </c>
      <c r="F26" s="31">
        <f>(Calculadora!$D$4-(Tramos!$E$29-2)*Tramos!E26)/2</f>
        <v>1250</v>
      </c>
      <c r="G26" s="28">
        <f>ABS(E26-F26)</f>
        <v>750</v>
      </c>
    </row>
    <row r="27" spans="2:12" ht="15" thickBot="1" x14ac:dyDescent="0.35">
      <c r="D27" s="23" t="s">
        <v>65</v>
      </c>
      <c r="E27" s="21">
        <f>IF(Calculadora!D7=Calculadora!A18,IF(AND(G25&lt;G26,F25&lt;=2000),E25,E26),IF(NOT(MOD(G25,500)),Tramos!E25,Tramos!E26))</f>
        <v>1500</v>
      </c>
      <c r="F27" s="32"/>
      <c r="G27" s="33"/>
    </row>
    <row r="28" spans="2:12" ht="15" thickBot="1" x14ac:dyDescent="0.35"/>
    <row r="29" spans="2:12" ht="15" thickBot="1" x14ac:dyDescent="0.35">
      <c r="D29" s="23" t="s">
        <v>66</v>
      </c>
      <c r="E29" s="21">
        <f>IF(C14=1,1,0)+IF(C15=1,2,0)+IF(C16=1,3,0)+IF(C17=1,4,0)+IF(C18=1,5,0)</f>
        <v>3</v>
      </c>
    </row>
    <row r="33" spans="1:14" x14ac:dyDescent="0.3">
      <c r="D33" s="2" t="s">
        <v>11</v>
      </c>
      <c r="E33" s="2" t="s">
        <v>67</v>
      </c>
      <c r="F33" s="2" t="s">
        <v>63</v>
      </c>
      <c r="G33" s="2" t="s">
        <v>68</v>
      </c>
      <c r="H33" s="2" t="s">
        <v>69</v>
      </c>
      <c r="I33" s="2" t="s">
        <v>70</v>
      </c>
      <c r="J33" s="2" t="s">
        <v>64</v>
      </c>
      <c r="K33" s="2" t="s">
        <v>71</v>
      </c>
      <c r="L33" s="2" t="s">
        <v>72</v>
      </c>
      <c r="M33" s="2" t="s">
        <v>73</v>
      </c>
      <c r="N33" s="2" t="s">
        <v>74</v>
      </c>
    </row>
    <row r="34" spans="1:14" x14ac:dyDescent="0.3">
      <c r="A34" t="s">
        <v>63</v>
      </c>
      <c r="B34">
        <v>1500</v>
      </c>
      <c r="D34">
        <v>4000</v>
      </c>
      <c r="E34">
        <f>IF(D34&lt;=6000,3,0)+IF(AND(D34&gt;6000,D34&lt;=8000),4,0)+IF(AND(D34&gt;8000,D34&lt;=10000),5,0)</f>
        <v>3</v>
      </c>
      <c r="F34">
        <f>$B$34</f>
        <v>1500</v>
      </c>
      <c r="G34">
        <f>MROUND((D34-(E34-2)*F34)/2,50)</f>
        <v>1250</v>
      </c>
      <c r="H34">
        <f>D34-(E34-2)*F34-G34</f>
        <v>1250</v>
      </c>
      <c r="I34">
        <f>MAX(ABS(F34-G34),ABS(F34-H34))</f>
        <v>250</v>
      </c>
      <c r="J34">
        <f>$B$35</f>
        <v>2000</v>
      </c>
      <c r="K34">
        <f>MROUND((D34-(E34-2)*J34)/2,50)</f>
        <v>1000</v>
      </c>
      <c r="L34">
        <f>D34-(E34-2)*J34-K34</f>
        <v>1000</v>
      </c>
      <c r="M34">
        <f>MAX(ABS(J34-K34),ABS(J34-L34))</f>
        <v>1000</v>
      </c>
      <c r="N34">
        <f>MIN(I34,M34)</f>
        <v>250</v>
      </c>
    </row>
    <row r="35" spans="1:14" x14ac:dyDescent="0.3">
      <c r="A35" t="s">
        <v>64</v>
      </c>
      <c r="B35">
        <v>2000</v>
      </c>
      <c r="D35">
        <v>4050</v>
      </c>
      <c r="E35">
        <f t="shared" ref="E35:E98" si="1">IF(D35&lt;=6000,3,0)+IF(AND(D35&gt;6000,D35&lt;=8000),4,0)+IF(AND(D35&gt;8000,D35&lt;=10000),5,0)</f>
        <v>3</v>
      </c>
      <c r="F35">
        <f t="shared" ref="F35:F98" si="2">$B$34</f>
        <v>1500</v>
      </c>
      <c r="G35">
        <f t="shared" ref="G35:G98" si="3">MROUND((D35-(E35-2)*F35)/2,50)</f>
        <v>1300</v>
      </c>
      <c r="H35">
        <f t="shared" ref="H35:H98" si="4">D35-(E35-2)*F35-G35</f>
        <v>1250</v>
      </c>
      <c r="I35">
        <f t="shared" ref="I35:I98" si="5">MAX(ABS(F35-G35),ABS(F35-H35))</f>
        <v>250</v>
      </c>
      <c r="J35">
        <f t="shared" ref="J35:J98" si="6">$B$35</f>
        <v>2000</v>
      </c>
      <c r="K35">
        <f t="shared" ref="K35:K98" si="7">MROUND((D35-(E35-2)*J35)/2,50)</f>
        <v>1050</v>
      </c>
      <c r="L35">
        <f t="shared" ref="L35:L98" si="8">D35-(E35-2)*J35-K35</f>
        <v>1000</v>
      </c>
      <c r="M35">
        <f t="shared" ref="M35:M98" si="9">MAX(ABS(J35-K35),ABS(J35-L35))</f>
        <v>1000</v>
      </c>
      <c r="N35">
        <f t="shared" ref="N35:N98" si="10">MIN(I35,M35)</f>
        <v>250</v>
      </c>
    </row>
    <row r="36" spans="1:14" x14ac:dyDescent="0.3">
      <c r="D36">
        <v>4100</v>
      </c>
      <c r="E36">
        <f t="shared" si="1"/>
        <v>3</v>
      </c>
      <c r="F36">
        <f t="shared" si="2"/>
        <v>1500</v>
      </c>
      <c r="G36">
        <f t="shared" si="3"/>
        <v>1300</v>
      </c>
      <c r="H36">
        <f t="shared" si="4"/>
        <v>1300</v>
      </c>
      <c r="I36">
        <f t="shared" si="5"/>
        <v>200</v>
      </c>
      <c r="J36">
        <f t="shared" si="6"/>
        <v>2000</v>
      </c>
      <c r="K36">
        <f t="shared" si="7"/>
        <v>1050</v>
      </c>
      <c r="L36">
        <f t="shared" si="8"/>
        <v>1050</v>
      </c>
      <c r="M36">
        <f t="shared" si="9"/>
        <v>950</v>
      </c>
      <c r="N36">
        <f t="shared" si="10"/>
        <v>200</v>
      </c>
    </row>
    <row r="37" spans="1:14" x14ac:dyDescent="0.3">
      <c r="D37">
        <v>4150</v>
      </c>
      <c r="E37">
        <f t="shared" si="1"/>
        <v>3</v>
      </c>
      <c r="F37">
        <f t="shared" si="2"/>
        <v>1500</v>
      </c>
      <c r="G37">
        <f t="shared" si="3"/>
        <v>1350</v>
      </c>
      <c r="H37">
        <f t="shared" si="4"/>
        <v>1300</v>
      </c>
      <c r="I37">
        <f t="shared" si="5"/>
        <v>200</v>
      </c>
      <c r="J37">
        <f t="shared" si="6"/>
        <v>2000</v>
      </c>
      <c r="K37">
        <f t="shared" si="7"/>
        <v>1100</v>
      </c>
      <c r="L37">
        <f t="shared" si="8"/>
        <v>1050</v>
      </c>
      <c r="M37">
        <f t="shared" si="9"/>
        <v>950</v>
      </c>
      <c r="N37">
        <f t="shared" si="10"/>
        <v>200</v>
      </c>
    </row>
    <row r="38" spans="1:14" x14ac:dyDescent="0.3">
      <c r="D38">
        <v>4200</v>
      </c>
      <c r="E38">
        <f t="shared" si="1"/>
        <v>3</v>
      </c>
      <c r="F38">
        <f t="shared" si="2"/>
        <v>1500</v>
      </c>
      <c r="G38">
        <f t="shared" si="3"/>
        <v>1350</v>
      </c>
      <c r="H38">
        <f t="shared" si="4"/>
        <v>1350</v>
      </c>
      <c r="I38">
        <f t="shared" si="5"/>
        <v>150</v>
      </c>
      <c r="J38">
        <f t="shared" si="6"/>
        <v>2000</v>
      </c>
      <c r="K38">
        <f t="shared" si="7"/>
        <v>1100</v>
      </c>
      <c r="L38">
        <f t="shared" si="8"/>
        <v>1100</v>
      </c>
      <c r="M38">
        <f t="shared" si="9"/>
        <v>900</v>
      </c>
      <c r="N38">
        <f t="shared" si="10"/>
        <v>150</v>
      </c>
    </row>
    <row r="39" spans="1:14" x14ac:dyDescent="0.3">
      <c r="D39">
        <v>4250</v>
      </c>
      <c r="E39">
        <f t="shared" si="1"/>
        <v>3</v>
      </c>
      <c r="F39">
        <f t="shared" si="2"/>
        <v>1500</v>
      </c>
      <c r="G39">
        <f t="shared" si="3"/>
        <v>1400</v>
      </c>
      <c r="H39">
        <f t="shared" si="4"/>
        <v>1350</v>
      </c>
      <c r="I39">
        <f t="shared" si="5"/>
        <v>150</v>
      </c>
      <c r="J39">
        <f t="shared" si="6"/>
        <v>2000</v>
      </c>
      <c r="K39">
        <f t="shared" si="7"/>
        <v>1150</v>
      </c>
      <c r="L39">
        <f t="shared" si="8"/>
        <v>1100</v>
      </c>
      <c r="M39">
        <f t="shared" si="9"/>
        <v>900</v>
      </c>
      <c r="N39">
        <f t="shared" si="10"/>
        <v>150</v>
      </c>
    </row>
    <row r="40" spans="1:14" x14ac:dyDescent="0.3">
      <c r="D40">
        <v>4300</v>
      </c>
      <c r="E40">
        <f t="shared" si="1"/>
        <v>3</v>
      </c>
      <c r="F40">
        <f t="shared" si="2"/>
        <v>1500</v>
      </c>
      <c r="G40">
        <f t="shared" si="3"/>
        <v>1400</v>
      </c>
      <c r="H40">
        <f t="shared" si="4"/>
        <v>1400</v>
      </c>
      <c r="I40">
        <f t="shared" si="5"/>
        <v>100</v>
      </c>
      <c r="J40">
        <f t="shared" si="6"/>
        <v>2000</v>
      </c>
      <c r="K40">
        <f t="shared" si="7"/>
        <v>1150</v>
      </c>
      <c r="L40">
        <f t="shared" si="8"/>
        <v>1150</v>
      </c>
      <c r="M40">
        <f t="shared" si="9"/>
        <v>850</v>
      </c>
      <c r="N40">
        <f t="shared" si="10"/>
        <v>100</v>
      </c>
    </row>
    <row r="41" spans="1:14" x14ac:dyDescent="0.3">
      <c r="D41">
        <v>4350</v>
      </c>
      <c r="E41">
        <f t="shared" si="1"/>
        <v>3</v>
      </c>
      <c r="F41">
        <f t="shared" si="2"/>
        <v>1500</v>
      </c>
      <c r="G41">
        <f t="shared" si="3"/>
        <v>1450</v>
      </c>
      <c r="H41">
        <f t="shared" si="4"/>
        <v>1400</v>
      </c>
      <c r="I41">
        <f t="shared" si="5"/>
        <v>100</v>
      </c>
      <c r="J41">
        <f t="shared" si="6"/>
        <v>2000</v>
      </c>
      <c r="K41">
        <f t="shared" si="7"/>
        <v>1200</v>
      </c>
      <c r="L41">
        <f t="shared" si="8"/>
        <v>1150</v>
      </c>
      <c r="M41">
        <f t="shared" si="9"/>
        <v>850</v>
      </c>
      <c r="N41">
        <f t="shared" si="10"/>
        <v>100</v>
      </c>
    </row>
    <row r="42" spans="1:14" x14ac:dyDescent="0.3">
      <c r="D42">
        <v>4400</v>
      </c>
      <c r="E42">
        <f t="shared" si="1"/>
        <v>3</v>
      </c>
      <c r="F42">
        <f t="shared" si="2"/>
        <v>1500</v>
      </c>
      <c r="G42">
        <f t="shared" si="3"/>
        <v>1450</v>
      </c>
      <c r="H42">
        <f t="shared" si="4"/>
        <v>1450</v>
      </c>
      <c r="I42">
        <f t="shared" si="5"/>
        <v>50</v>
      </c>
      <c r="J42">
        <f t="shared" si="6"/>
        <v>2000</v>
      </c>
      <c r="K42">
        <f t="shared" si="7"/>
        <v>1200</v>
      </c>
      <c r="L42">
        <f t="shared" si="8"/>
        <v>1200</v>
      </c>
      <c r="M42">
        <f t="shared" si="9"/>
        <v>800</v>
      </c>
      <c r="N42">
        <f t="shared" si="10"/>
        <v>50</v>
      </c>
    </row>
    <row r="43" spans="1:14" x14ac:dyDescent="0.3">
      <c r="D43">
        <v>4450</v>
      </c>
      <c r="E43">
        <f t="shared" si="1"/>
        <v>3</v>
      </c>
      <c r="F43">
        <f t="shared" si="2"/>
        <v>1500</v>
      </c>
      <c r="G43">
        <f t="shared" si="3"/>
        <v>1500</v>
      </c>
      <c r="H43">
        <f t="shared" si="4"/>
        <v>1450</v>
      </c>
      <c r="I43">
        <f t="shared" si="5"/>
        <v>50</v>
      </c>
      <c r="J43">
        <f t="shared" si="6"/>
        <v>2000</v>
      </c>
      <c r="K43">
        <f t="shared" si="7"/>
        <v>1250</v>
      </c>
      <c r="L43">
        <f t="shared" si="8"/>
        <v>1200</v>
      </c>
      <c r="M43">
        <f t="shared" si="9"/>
        <v>800</v>
      </c>
      <c r="N43">
        <f t="shared" si="10"/>
        <v>50</v>
      </c>
    </row>
    <row r="44" spans="1:14" x14ac:dyDescent="0.3">
      <c r="D44">
        <v>4500</v>
      </c>
      <c r="E44">
        <f t="shared" si="1"/>
        <v>3</v>
      </c>
      <c r="F44">
        <f t="shared" si="2"/>
        <v>1500</v>
      </c>
      <c r="G44">
        <f t="shared" si="3"/>
        <v>1500</v>
      </c>
      <c r="H44">
        <f t="shared" si="4"/>
        <v>1500</v>
      </c>
      <c r="I44">
        <f t="shared" si="5"/>
        <v>0</v>
      </c>
      <c r="J44">
        <f t="shared" si="6"/>
        <v>2000</v>
      </c>
      <c r="K44">
        <f t="shared" si="7"/>
        <v>1250</v>
      </c>
      <c r="L44">
        <f t="shared" si="8"/>
        <v>1250</v>
      </c>
      <c r="M44">
        <f t="shared" si="9"/>
        <v>750</v>
      </c>
      <c r="N44">
        <f t="shared" si="10"/>
        <v>0</v>
      </c>
    </row>
    <row r="45" spans="1:14" x14ac:dyDescent="0.3">
      <c r="D45">
        <v>4550</v>
      </c>
      <c r="E45">
        <f t="shared" si="1"/>
        <v>3</v>
      </c>
      <c r="F45">
        <f t="shared" si="2"/>
        <v>1500</v>
      </c>
      <c r="G45">
        <f t="shared" si="3"/>
        <v>1550</v>
      </c>
      <c r="H45">
        <f t="shared" si="4"/>
        <v>1500</v>
      </c>
      <c r="I45">
        <f t="shared" si="5"/>
        <v>50</v>
      </c>
      <c r="J45">
        <f t="shared" si="6"/>
        <v>2000</v>
      </c>
      <c r="K45">
        <f t="shared" si="7"/>
        <v>1300</v>
      </c>
      <c r="L45">
        <f t="shared" si="8"/>
        <v>1250</v>
      </c>
      <c r="M45">
        <f t="shared" si="9"/>
        <v>750</v>
      </c>
      <c r="N45">
        <f t="shared" si="10"/>
        <v>50</v>
      </c>
    </row>
    <row r="46" spans="1:14" x14ac:dyDescent="0.3">
      <c r="D46">
        <v>4600</v>
      </c>
      <c r="E46">
        <f t="shared" si="1"/>
        <v>3</v>
      </c>
      <c r="F46">
        <f t="shared" si="2"/>
        <v>1500</v>
      </c>
      <c r="G46">
        <f t="shared" si="3"/>
        <v>1550</v>
      </c>
      <c r="H46">
        <f t="shared" si="4"/>
        <v>1550</v>
      </c>
      <c r="I46">
        <f t="shared" si="5"/>
        <v>50</v>
      </c>
      <c r="J46">
        <f t="shared" si="6"/>
        <v>2000</v>
      </c>
      <c r="K46">
        <f t="shared" si="7"/>
        <v>1300</v>
      </c>
      <c r="L46">
        <f t="shared" si="8"/>
        <v>1300</v>
      </c>
      <c r="M46">
        <f t="shared" si="9"/>
        <v>700</v>
      </c>
      <c r="N46">
        <f t="shared" si="10"/>
        <v>50</v>
      </c>
    </row>
    <row r="47" spans="1:14" x14ac:dyDescent="0.3">
      <c r="D47">
        <v>4650</v>
      </c>
      <c r="E47">
        <f t="shared" si="1"/>
        <v>3</v>
      </c>
      <c r="F47">
        <f t="shared" si="2"/>
        <v>1500</v>
      </c>
      <c r="G47">
        <f t="shared" si="3"/>
        <v>1600</v>
      </c>
      <c r="H47">
        <f t="shared" si="4"/>
        <v>1550</v>
      </c>
      <c r="I47">
        <f t="shared" si="5"/>
        <v>100</v>
      </c>
      <c r="J47">
        <f t="shared" si="6"/>
        <v>2000</v>
      </c>
      <c r="K47">
        <f t="shared" si="7"/>
        <v>1350</v>
      </c>
      <c r="L47">
        <f t="shared" si="8"/>
        <v>1300</v>
      </c>
      <c r="M47">
        <f t="shared" si="9"/>
        <v>700</v>
      </c>
      <c r="N47">
        <f t="shared" si="10"/>
        <v>100</v>
      </c>
    </row>
    <row r="48" spans="1:14" x14ac:dyDescent="0.3">
      <c r="D48">
        <v>4700</v>
      </c>
      <c r="E48">
        <f t="shared" si="1"/>
        <v>3</v>
      </c>
      <c r="F48">
        <f t="shared" si="2"/>
        <v>1500</v>
      </c>
      <c r="G48">
        <f t="shared" si="3"/>
        <v>1600</v>
      </c>
      <c r="H48">
        <f t="shared" si="4"/>
        <v>1600</v>
      </c>
      <c r="I48">
        <f t="shared" si="5"/>
        <v>100</v>
      </c>
      <c r="J48">
        <f t="shared" si="6"/>
        <v>2000</v>
      </c>
      <c r="K48">
        <f t="shared" si="7"/>
        <v>1350</v>
      </c>
      <c r="L48">
        <f t="shared" si="8"/>
        <v>1350</v>
      </c>
      <c r="M48">
        <f t="shared" si="9"/>
        <v>650</v>
      </c>
      <c r="N48">
        <f t="shared" si="10"/>
        <v>100</v>
      </c>
    </row>
    <row r="49" spans="4:14" x14ac:dyDescent="0.3">
      <c r="D49">
        <v>4750</v>
      </c>
      <c r="E49">
        <f t="shared" si="1"/>
        <v>3</v>
      </c>
      <c r="F49">
        <f t="shared" si="2"/>
        <v>1500</v>
      </c>
      <c r="G49">
        <f t="shared" si="3"/>
        <v>1650</v>
      </c>
      <c r="H49">
        <f t="shared" si="4"/>
        <v>1600</v>
      </c>
      <c r="I49">
        <f t="shared" si="5"/>
        <v>150</v>
      </c>
      <c r="J49">
        <f t="shared" si="6"/>
        <v>2000</v>
      </c>
      <c r="K49">
        <f t="shared" si="7"/>
        <v>1400</v>
      </c>
      <c r="L49">
        <f t="shared" si="8"/>
        <v>1350</v>
      </c>
      <c r="M49">
        <f t="shared" si="9"/>
        <v>650</v>
      </c>
      <c r="N49">
        <f t="shared" si="10"/>
        <v>150</v>
      </c>
    </row>
    <row r="50" spans="4:14" x14ac:dyDescent="0.3">
      <c r="D50">
        <v>4800</v>
      </c>
      <c r="E50">
        <f t="shared" si="1"/>
        <v>3</v>
      </c>
      <c r="F50">
        <f t="shared" si="2"/>
        <v>1500</v>
      </c>
      <c r="G50">
        <f t="shared" si="3"/>
        <v>1650</v>
      </c>
      <c r="H50">
        <f t="shared" si="4"/>
        <v>1650</v>
      </c>
      <c r="I50">
        <f t="shared" si="5"/>
        <v>150</v>
      </c>
      <c r="J50">
        <f t="shared" si="6"/>
        <v>2000</v>
      </c>
      <c r="K50">
        <f t="shared" si="7"/>
        <v>1400</v>
      </c>
      <c r="L50">
        <f t="shared" si="8"/>
        <v>1400</v>
      </c>
      <c r="M50">
        <f t="shared" si="9"/>
        <v>600</v>
      </c>
      <c r="N50">
        <f t="shared" si="10"/>
        <v>150</v>
      </c>
    </row>
    <row r="51" spans="4:14" x14ac:dyDescent="0.3">
      <c r="D51">
        <v>4850</v>
      </c>
      <c r="E51">
        <f t="shared" si="1"/>
        <v>3</v>
      </c>
      <c r="F51">
        <f t="shared" si="2"/>
        <v>1500</v>
      </c>
      <c r="G51">
        <f t="shared" si="3"/>
        <v>1700</v>
      </c>
      <c r="H51">
        <f t="shared" si="4"/>
        <v>1650</v>
      </c>
      <c r="I51">
        <f t="shared" si="5"/>
        <v>200</v>
      </c>
      <c r="J51">
        <f t="shared" si="6"/>
        <v>2000</v>
      </c>
      <c r="K51">
        <f t="shared" si="7"/>
        <v>1450</v>
      </c>
      <c r="L51">
        <f t="shared" si="8"/>
        <v>1400</v>
      </c>
      <c r="M51">
        <f t="shared" si="9"/>
        <v>600</v>
      </c>
      <c r="N51">
        <f t="shared" si="10"/>
        <v>200</v>
      </c>
    </row>
    <row r="52" spans="4:14" x14ac:dyDescent="0.3">
      <c r="D52">
        <v>4900</v>
      </c>
      <c r="E52">
        <f t="shared" si="1"/>
        <v>3</v>
      </c>
      <c r="F52">
        <f t="shared" si="2"/>
        <v>1500</v>
      </c>
      <c r="G52">
        <f t="shared" si="3"/>
        <v>1700</v>
      </c>
      <c r="H52">
        <f t="shared" si="4"/>
        <v>1700</v>
      </c>
      <c r="I52">
        <f t="shared" si="5"/>
        <v>200</v>
      </c>
      <c r="J52">
        <f t="shared" si="6"/>
        <v>2000</v>
      </c>
      <c r="K52">
        <f t="shared" si="7"/>
        <v>1450</v>
      </c>
      <c r="L52">
        <f t="shared" si="8"/>
        <v>1450</v>
      </c>
      <c r="M52">
        <f t="shared" si="9"/>
        <v>550</v>
      </c>
      <c r="N52">
        <f t="shared" si="10"/>
        <v>200</v>
      </c>
    </row>
    <row r="53" spans="4:14" x14ac:dyDescent="0.3">
      <c r="D53">
        <v>4950</v>
      </c>
      <c r="E53">
        <f t="shared" si="1"/>
        <v>3</v>
      </c>
      <c r="F53">
        <f t="shared" si="2"/>
        <v>1500</v>
      </c>
      <c r="G53">
        <f t="shared" si="3"/>
        <v>1750</v>
      </c>
      <c r="H53">
        <f t="shared" si="4"/>
        <v>1700</v>
      </c>
      <c r="I53">
        <f t="shared" si="5"/>
        <v>250</v>
      </c>
      <c r="J53">
        <f t="shared" si="6"/>
        <v>2000</v>
      </c>
      <c r="K53">
        <f t="shared" si="7"/>
        <v>1500</v>
      </c>
      <c r="L53">
        <f t="shared" si="8"/>
        <v>1450</v>
      </c>
      <c r="M53">
        <f t="shared" si="9"/>
        <v>550</v>
      </c>
      <c r="N53">
        <f t="shared" si="10"/>
        <v>250</v>
      </c>
    </row>
    <row r="54" spans="4:14" x14ac:dyDescent="0.3">
      <c r="D54">
        <v>5000</v>
      </c>
      <c r="E54">
        <f t="shared" si="1"/>
        <v>3</v>
      </c>
      <c r="F54">
        <f t="shared" si="2"/>
        <v>1500</v>
      </c>
      <c r="G54">
        <f t="shared" si="3"/>
        <v>1750</v>
      </c>
      <c r="H54">
        <f t="shared" si="4"/>
        <v>1750</v>
      </c>
      <c r="I54">
        <f t="shared" si="5"/>
        <v>250</v>
      </c>
      <c r="J54">
        <f t="shared" si="6"/>
        <v>2000</v>
      </c>
      <c r="K54">
        <f t="shared" si="7"/>
        <v>1500</v>
      </c>
      <c r="L54">
        <f t="shared" si="8"/>
        <v>1500</v>
      </c>
      <c r="M54">
        <f t="shared" si="9"/>
        <v>500</v>
      </c>
      <c r="N54">
        <f t="shared" si="10"/>
        <v>250</v>
      </c>
    </row>
    <row r="55" spans="4:14" x14ac:dyDescent="0.3">
      <c r="D55">
        <v>5050</v>
      </c>
      <c r="E55">
        <f t="shared" si="1"/>
        <v>3</v>
      </c>
      <c r="F55">
        <f t="shared" si="2"/>
        <v>1500</v>
      </c>
      <c r="G55">
        <f t="shared" si="3"/>
        <v>1800</v>
      </c>
      <c r="H55">
        <f t="shared" si="4"/>
        <v>1750</v>
      </c>
      <c r="I55">
        <f t="shared" si="5"/>
        <v>300</v>
      </c>
      <c r="J55">
        <f t="shared" si="6"/>
        <v>2000</v>
      </c>
      <c r="K55">
        <f t="shared" si="7"/>
        <v>1550</v>
      </c>
      <c r="L55">
        <f t="shared" si="8"/>
        <v>1500</v>
      </c>
      <c r="M55">
        <f t="shared" si="9"/>
        <v>500</v>
      </c>
      <c r="N55">
        <f t="shared" si="10"/>
        <v>300</v>
      </c>
    </row>
    <row r="56" spans="4:14" x14ac:dyDescent="0.3">
      <c r="D56">
        <v>5100</v>
      </c>
      <c r="E56">
        <f t="shared" si="1"/>
        <v>3</v>
      </c>
      <c r="F56">
        <f t="shared" si="2"/>
        <v>1500</v>
      </c>
      <c r="G56">
        <f t="shared" si="3"/>
        <v>1800</v>
      </c>
      <c r="H56">
        <f t="shared" si="4"/>
        <v>1800</v>
      </c>
      <c r="I56">
        <f t="shared" si="5"/>
        <v>300</v>
      </c>
      <c r="J56">
        <f t="shared" si="6"/>
        <v>2000</v>
      </c>
      <c r="K56">
        <f t="shared" si="7"/>
        <v>1550</v>
      </c>
      <c r="L56">
        <f t="shared" si="8"/>
        <v>1550</v>
      </c>
      <c r="M56">
        <f t="shared" si="9"/>
        <v>450</v>
      </c>
      <c r="N56">
        <f t="shared" si="10"/>
        <v>300</v>
      </c>
    </row>
    <row r="57" spans="4:14" x14ac:dyDescent="0.3">
      <c r="D57">
        <v>5150</v>
      </c>
      <c r="E57">
        <f t="shared" si="1"/>
        <v>3</v>
      </c>
      <c r="F57">
        <f t="shared" si="2"/>
        <v>1500</v>
      </c>
      <c r="G57">
        <f t="shared" si="3"/>
        <v>1850</v>
      </c>
      <c r="H57">
        <f t="shared" si="4"/>
        <v>1800</v>
      </c>
      <c r="I57">
        <f t="shared" si="5"/>
        <v>350</v>
      </c>
      <c r="J57">
        <f t="shared" si="6"/>
        <v>2000</v>
      </c>
      <c r="K57">
        <f t="shared" si="7"/>
        <v>1600</v>
      </c>
      <c r="L57">
        <f t="shared" si="8"/>
        <v>1550</v>
      </c>
      <c r="M57">
        <f t="shared" si="9"/>
        <v>450</v>
      </c>
      <c r="N57">
        <f t="shared" si="10"/>
        <v>350</v>
      </c>
    </row>
    <row r="58" spans="4:14" x14ac:dyDescent="0.3">
      <c r="D58">
        <v>5200</v>
      </c>
      <c r="E58">
        <f t="shared" si="1"/>
        <v>3</v>
      </c>
      <c r="F58">
        <f t="shared" si="2"/>
        <v>1500</v>
      </c>
      <c r="G58">
        <f t="shared" si="3"/>
        <v>1850</v>
      </c>
      <c r="H58">
        <f t="shared" si="4"/>
        <v>1850</v>
      </c>
      <c r="I58">
        <f t="shared" si="5"/>
        <v>350</v>
      </c>
      <c r="J58">
        <f t="shared" si="6"/>
        <v>2000</v>
      </c>
      <c r="K58">
        <f t="shared" si="7"/>
        <v>1600</v>
      </c>
      <c r="L58">
        <f t="shared" si="8"/>
        <v>1600</v>
      </c>
      <c r="M58">
        <f t="shared" si="9"/>
        <v>400</v>
      </c>
      <c r="N58">
        <f t="shared" si="10"/>
        <v>350</v>
      </c>
    </row>
    <row r="59" spans="4:14" x14ac:dyDescent="0.3">
      <c r="D59">
        <v>5250</v>
      </c>
      <c r="E59">
        <f t="shared" si="1"/>
        <v>3</v>
      </c>
      <c r="F59">
        <f t="shared" si="2"/>
        <v>1500</v>
      </c>
      <c r="G59">
        <f t="shared" si="3"/>
        <v>1900</v>
      </c>
      <c r="H59">
        <f t="shared" si="4"/>
        <v>1850</v>
      </c>
      <c r="I59">
        <f t="shared" si="5"/>
        <v>400</v>
      </c>
      <c r="J59">
        <f t="shared" si="6"/>
        <v>2000</v>
      </c>
      <c r="K59">
        <f t="shared" si="7"/>
        <v>1650</v>
      </c>
      <c r="L59">
        <f t="shared" si="8"/>
        <v>1600</v>
      </c>
      <c r="M59">
        <f t="shared" si="9"/>
        <v>400</v>
      </c>
      <c r="N59">
        <f t="shared" si="10"/>
        <v>400</v>
      </c>
    </row>
    <row r="60" spans="4:14" x14ac:dyDescent="0.3">
      <c r="D60">
        <v>5300</v>
      </c>
      <c r="E60">
        <f t="shared" si="1"/>
        <v>3</v>
      </c>
      <c r="F60">
        <f t="shared" si="2"/>
        <v>1500</v>
      </c>
      <c r="G60">
        <f t="shared" si="3"/>
        <v>1900</v>
      </c>
      <c r="H60">
        <f t="shared" si="4"/>
        <v>1900</v>
      </c>
      <c r="I60">
        <f t="shared" si="5"/>
        <v>400</v>
      </c>
      <c r="J60">
        <f t="shared" si="6"/>
        <v>2000</v>
      </c>
      <c r="K60">
        <f t="shared" si="7"/>
        <v>1650</v>
      </c>
      <c r="L60">
        <f t="shared" si="8"/>
        <v>1650</v>
      </c>
      <c r="M60">
        <f t="shared" si="9"/>
        <v>350</v>
      </c>
      <c r="N60">
        <f t="shared" si="10"/>
        <v>350</v>
      </c>
    </row>
    <row r="61" spans="4:14" x14ac:dyDescent="0.3">
      <c r="D61">
        <v>5350</v>
      </c>
      <c r="E61">
        <f t="shared" si="1"/>
        <v>3</v>
      </c>
      <c r="F61">
        <f t="shared" si="2"/>
        <v>1500</v>
      </c>
      <c r="G61">
        <f t="shared" si="3"/>
        <v>1950</v>
      </c>
      <c r="H61">
        <f t="shared" si="4"/>
        <v>1900</v>
      </c>
      <c r="I61">
        <f t="shared" si="5"/>
        <v>450</v>
      </c>
      <c r="J61">
        <f t="shared" si="6"/>
        <v>2000</v>
      </c>
      <c r="K61">
        <f t="shared" si="7"/>
        <v>1700</v>
      </c>
      <c r="L61">
        <f t="shared" si="8"/>
        <v>1650</v>
      </c>
      <c r="M61">
        <f t="shared" si="9"/>
        <v>350</v>
      </c>
      <c r="N61">
        <f t="shared" si="10"/>
        <v>350</v>
      </c>
    </row>
    <row r="62" spans="4:14" x14ac:dyDescent="0.3">
      <c r="D62">
        <v>5400</v>
      </c>
      <c r="E62">
        <f t="shared" si="1"/>
        <v>3</v>
      </c>
      <c r="F62">
        <f t="shared" si="2"/>
        <v>1500</v>
      </c>
      <c r="G62">
        <f t="shared" si="3"/>
        <v>1950</v>
      </c>
      <c r="H62">
        <f t="shared" si="4"/>
        <v>1950</v>
      </c>
      <c r="I62">
        <f t="shared" si="5"/>
        <v>450</v>
      </c>
      <c r="J62">
        <f t="shared" si="6"/>
        <v>2000</v>
      </c>
      <c r="K62">
        <f t="shared" si="7"/>
        <v>1700</v>
      </c>
      <c r="L62">
        <f t="shared" si="8"/>
        <v>1700</v>
      </c>
      <c r="M62">
        <f t="shared" si="9"/>
        <v>300</v>
      </c>
      <c r="N62">
        <f t="shared" si="10"/>
        <v>300</v>
      </c>
    </row>
    <row r="63" spans="4:14" x14ac:dyDescent="0.3">
      <c r="D63">
        <v>5450</v>
      </c>
      <c r="E63">
        <f t="shared" si="1"/>
        <v>3</v>
      </c>
      <c r="F63">
        <f t="shared" si="2"/>
        <v>1500</v>
      </c>
      <c r="G63">
        <f t="shared" si="3"/>
        <v>2000</v>
      </c>
      <c r="H63">
        <f t="shared" si="4"/>
        <v>1950</v>
      </c>
      <c r="I63">
        <f t="shared" si="5"/>
        <v>500</v>
      </c>
      <c r="J63">
        <f t="shared" si="6"/>
        <v>2000</v>
      </c>
      <c r="K63">
        <f t="shared" si="7"/>
        <v>1750</v>
      </c>
      <c r="L63">
        <f t="shared" si="8"/>
        <v>1700</v>
      </c>
      <c r="M63">
        <f t="shared" si="9"/>
        <v>300</v>
      </c>
      <c r="N63">
        <f t="shared" si="10"/>
        <v>300</v>
      </c>
    </row>
    <row r="64" spans="4:14" x14ac:dyDescent="0.3">
      <c r="D64">
        <v>5500</v>
      </c>
      <c r="E64">
        <f t="shared" si="1"/>
        <v>3</v>
      </c>
      <c r="F64">
        <f t="shared" si="2"/>
        <v>1500</v>
      </c>
      <c r="G64">
        <f t="shared" si="3"/>
        <v>2000</v>
      </c>
      <c r="H64">
        <f t="shared" si="4"/>
        <v>2000</v>
      </c>
      <c r="I64">
        <f t="shared" si="5"/>
        <v>500</v>
      </c>
      <c r="J64">
        <f t="shared" si="6"/>
        <v>2000</v>
      </c>
      <c r="K64">
        <f t="shared" si="7"/>
        <v>1750</v>
      </c>
      <c r="L64">
        <f t="shared" si="8"/>
        <v>1750</v>
      </c>
      <c r="M64">
        <f t="shared" si="9"/>
        <v>250</v>
      </c>
      <c r="N64">
        <f t="shared" si="10"/>
        <v>250</v>
      </c>
    </row>
    <row r="65" spans="4:14" x14ac:dyDescent="0.3">
      <c r="D65">
        <v>5550</v>
      </c>
      <c r="E65">
        <f t="shared" si="1"/>
        <v>3</v>
      </c>
      <c r="F65">
        <f t="shared" si="2"/>
        <v>1500</v>
      </c>
      <c r="G65">
        <f t="shared" si="3"/>
        <v>2050</v>
      </c>
      <c r="H65">
        <f t="shared" si="4"/>
        <v>2000</v>
      </c>
      <c r="I65">
        <f t="shared" si="5"/>
        <v>550</v>
      </c>
      <c r="J65">
        <f t="shared" si="6"/>
        <v>2000</v>
      </c>
      <c r="K65">
        <f t="shared" si="7"/>
        <v>1800</v>
      </c>
      <c r="L65">
        <f t="shared" si="8"/>
        <v>1750</v>
      </c>
      <c r="M65">
        <f t="shared" si="9"/>
        <v>250</v>
      </c>
      <c r="N65">
        <f t="shared" si="10"/>
        <v>250</v>
      </c>
    </row>
    <row r="66" spans="4:14" x14ac:dyDescent="0.3">
      <c r="D66">
        <v>5600</v>
      </c>
      <c r="E66">
        <f t="shared" si="1"/>
        <v>3</v>
      </c>
      <c r="F66">
        <f t="shared" si="2"/>
        <v>1500</v>
      </c>
      <c r="G66">
        <f t="shared" si="3"/>
        <v>2050</v>
      </c>
      <c r="H66">
        <f t="shared" si="4"/>
        <v>2050</v>
      </c>
      <c r="I66">
        <f t="shared" si="5"/>
        <v>550</v>
      </c>
      <c r="J66">
        <f t="shared" si="6"/>
        <v>2000</v>
      </c>
      <c r="K66">
        <f t="shared" si="7"/>
        <v>1800</v>
      </c>
      <c r="L66">
        <f t="shared" si="8"/>
        <v>1800</v>
      </c>
      <c r="M66">
        <f t="shared" si="9"/>
        <v>200</v>
      </c>
      <c r="N66">
        <f t="shared" si="10"/>
        <v>200</v>
      </c>
    </row>
    <row r="67" spans="4:14" x14ac:dyDescent="0.3">
      <c r="D67">
        <v>5650</v>
      </c>
      <c r="E67">
        <f t="shared" si="1"/>
        <v>3</v>
      </c>
      <c r="F67">
        <f t="shared" si="2"/>
        <v>1500</v>
      </c>
      <c r="G67">
        <f t="shared" si="3"/>
        <v>2100</v>
      </c>
      <c r="H67">
        <f t="shared" si="4"/>
        <v>2050</v>
      </c>
      <c r="I67">
        <f t="shared" si="5"/>
        <v>600</v>
      </c>
      <c r="J67">
        <f t="shared" si="6"/>
        <v>2000</v>
      </c>
      <c r="K67">
        <f t="shared" si="7"/>
        <v>1850</v>
      </c>
      <c r="L67">
        <f t="shared" si="8"/>
        <v>1800</v>
      </c>
      <c r="M67">
        <f t="shared" si="9"/>
        <v>200</v>
      </c>
      <c r="N67">
        <f t="shared" si="10"/>
        <v>200</v>
      </c>
    </row>
    <row r="68" spans="4:14" x14ac:dyDescent="0.3">
      <c r="D68">
        <v>5700</v>
      </c>
      <c r="E68">
        <f t="shared" si="1"/>
        <v>3</v>
      </c>
      <c r="F68">
        <f t="shared" si="2"/>
        <v>1500</v>
      </c>
      <c r="G68">
        <f t="shared" si="3"/>
        <v>2100</v>
      </c>
      <c r="H68">
        <f t="shared" si="4"/>
        <v>2100</v>
      </c>
      <c r="I68">
        <f t="shared" si="5"/>
        <v>600</v>
      </c>
      <c r="J68">
        <f t="shared" si="6"/>
        <v>2000</v>
      </c>
      <c r="K68">
        <f t="shared" si="7"/>
        <v>1850</v>
      </c>
      <c r="L68">
        <f t="shared" si="8"/>
        <v>1850</v>
      </c>
      <c r="M68">
        <f t="shared" si="9"/>
        <v>150</v>
      </c>
      <c r="N68">
        <f t="shared" si="10"/>
        <v>150</v>
      </c>
    </row>
    <row r="69" spans="4:14" x14ac:dyDescent="0.3">
      <c r="D69">
        <v>5750</v>
      </c>
      <c r="E69">
        <f t="shared" si="1"/>
        <v>3</v>
      </c>
      <c r="F69">
        <f t="shared" si="2"/>
        <v>1500</v>
      </c>
      <c r="G69">
        <f t="shared" si="3"/>
        <v>2150</v>
      </c>
      <c r="H69">
        <f t="shared" si="4"/>
        <v>2100</v>
      </c>
      <c r="I69">
        <f t="shared" si="5"/>
        <v>650</v>
      </c>
      <c r="J69">
        <f t="shared" si="6"/>
        <v>2000</v>
      </c>
      <c r="K69">
        <f t="shared" si="7"/>
        <v>1900</v>
      </c>
      <c r="L69">
        <f t="shared" si="8"/>
        <v>1850</v>
      </c>
      <c r="M69">
        <f t="shared" si="9"/>
        <v>150</v>
      </c>
      <c r="N69">
        <f t="shared" si="10"/>
        <v>150</v>
      </c>
    </row>
    <row r="70" spans="4:14" x14ac:dyDescent="0.3">
      <c r="D70">
        <v>5800</v>
      </c>
      <c r="E70">
        <f t="shared" si="1"/>
        <v>3</v>
      </c>
      <c r="F70">
        <f t="shared" si="2"/>
        <v>1500</v>
      </c>
      <c r="G70">
        <f t="shared" si="3"/>
        <v>2150</v>
      </c>
      <c r="H70">
        <f t="shared" si="4"/>
        <v>2150</v>
      </c>
      <c r="I70">
        <f t="shared" si="5"/>
        <v>650</v>
      </c>
      <c r="J70">
        <f t="shared" si="6"/>
        <v>2000</v>
      </c>
      <c r="K70">
        <f t="shared" si="7"/>
        <v>1900</v>
      </c>
      <c r="L70">
        <f t="shared" si="8"/>
        <v>1900</v>
      </c>
      <c r="M70">
        <f t="shared" si="9"/>
        <v>100</v>
      </c>
      <c r="N70">
        <f t="shared" si="10"/>
        <v>100</v>
      </c>
    </row>
    <row r="71" spans="4:14" x14ac:dyDescent="0.3">
      <c r="D71">
        <v>5850</v>
      </c>
      <c r="E71">
        <f t="shared" si="1"/>
        <v>3</v>
      </c>
      <c r="F71">
        <f t="shared" si="2"/>
        <v>1500</v>
      </c>
      <c r="G71">
        <f t="shared" si="3"/>
        <v>2200</v>
      </c>
      <c r="H71">
        <f t="shared" si="4"/>
        <v>2150</v>
      </c>
      <c r="I71">
        <f t="shared" si="5"/>
        <v>700</v>
      </c>
      <c r="J71">
        <f t="shared" si="6"/>
        <v>2000</v>
      </c>
      <c r="K71">
        <f t="shared" si="7"/>
        <v>1950</v>
      </c>
      <c r="L71">
        <f t="shared" si="8"/>
        <v>1900</v>
      </c>
      <c r="M71">
        <f t="shared" si="9"/>
        <v>100</v>
      </c>
      <c r="N71">
        <f t="shared" si="10"/>
        <v>100</v>
      </c>
    </row>
    <row r="72" spans="4:14" x14ac:dyDescent="0.3">
      <c r="D72">
        <v>5900</v>
      </c>
      <c r="E72">
        <f t="shared" si="1"/>
        <v>3</v>
      </c>
      <c r="F72">
        <f t="shared" si="2"/>
        <v>1500</v>
      </c>
      <c r="G72">
        <f t="shared" si="3"/>
        <v>2200</v>
      </c>
      <c r="H72">
        <f t="shared" si="4"/>
        <v>2200</v>
      </c>
      <c r="I72">
        <f t="shared" si="5"/>
        <v>700</v>
      </c>
      <c r="J72">
        <f t="shared" si="6"/>
        <v>2000</v>
      </c>
      <c r="K72">
        <f t="shared" si="7"/>
        <v>1950</v>
      </c>
      <c r="L72">
        <f t="shared" si="8"/>
        <v>1950</v>
      </c>
      <c r="M72">
        <f t="shared" si="9"/>
        <v>50</v>
      </c>
      <c r="N72">
        <f t="shared" si="10"/>
        <v>50</v>
      </c>
    </row>
    <row r="73" spans="4:14" x14ac:dyDescent="0.3">
      <c r="D73">
        <v>5950</v>
      </c>
      <c r="E73">
        <f t="shared" si="1"/>
        <v>3</v>
      </c>
      <c r="F73">
        <f t="shared" si="2"/>
        <v>1500</v>
      </c>
      <c r="G73">
        <f t="shared" si="3"/>
        <v>2250</v>
      </c>
      <c r="H73">
        <f t="shared" si="4"/>
        <v>2200</v>
      </c>
      <c r="I73">
        <f t="shared" si="5"/>
        <v>750</v>
      </c>
      <c r="J73">
        <f t="shared" si="6"/>
        <v>2000</v>
      </c>
      <c r="K73">
        <f t="shared" si="7"/>
        <v>2000</v>
      </c>
      <c r="L73">
        <f t="shared" si="8"/>
        <v>1950</v>
      </c>
      <c r="M73">
        <f t="shared" si="9"/>
        <v>50</v>
      </c>
      <c r="N73">
        <f t="shared" si="10"/>
        <v>50</v>
      </c>
    </row>
    <row r="74" spans="4:14" x14ac:dyDescent="0.3">
      <c r="D74">
        <v>6000</v>
      </c>
      <c r="E74">
        <f t="shared" si="1"/>
        <v>3</v>
      </c>
      <c r="F74">
        <f t="shared" si="2"/>
        <v>1500</v>
      </c>
      <c r="G74">
        <f t="shared" si="3"/>
        <v>2250</v>
      </c>
      <c r="H74">
        <f t="shared" si="4"/>
        <v>2250</v>
      </c>
      <c r="I74">
        <f t="shared" si="5"/>
        <v>750</v>
      </c>
      <c r="J74">
        <f t="shared" si="6"/>
        <v>2000</v>
      </c>
      <c r="K74">
        <f t="shared" si="7"/>
        <v>2000</v>
      </c>
      <c r="L74">
        <f t="shared" si="8"/>
        <v>2000</v>
      </c>
      <c r="M74">
        <f t="shared" si="9"/>
        <v>0</v>
      </c>
      <c r="N74">
        <f t="shared" si="10"/>
        <v>0</v>
      </c>
    </row>
    <row r="75" spans="4:14" x14ac:dyDescent="0.3">
      <c r="D75">
        <v>6050</v>
      </c>
      <c r="E75">
        <f t="shared" si="1"/>
        <v>4</v>
      </c>
      <c r="F75">
        <f t="shared" si="2"/>
        <v>1500</v>
      </c>
      <c r="G75">
        <f t="shared" si="3"/>
        <v>1550</v>
      </c>
      <c r="H75">
        <f t="shared" si="4"/>
        <v>1500</v>
      </c>
      <c r="I75">
        <f t="shared" si="5"/>
        <v>50</v>
      </c>
      <c r="J75">
        <f t="shared" si="6"/>
        <v>2000</v>
      </c>
      <c r="K75">
        <f t="shared" si="7"/>
        <v>1050</v>
      </c>
      <c r="L75">
        <f t="shared" si="8"/>
        <v>1000</v>
      </c>
      <c r="M75">
        <f t="shared" si="9"/>
        <v>1000</v>
      </c>
      <c r="N75">
        <f t="shared" si="10"/>
        <v>50</v>
      </c>
    </row>
    <row r="76" spans="4:14" x14ac:dyDescent="0.3">
      <c r="D76">
        <v>6100</v>
      </c>
      <c r="E76">
        <f t="shared" si="1"/>
        <v>4</v>
      </c>
      <c r="F76">
        <f t="shared" si="2"/>
        <v>1500</v>
      </c>
      <c r="G76">
        <f t="shared" si="3"/>
        <v>1550</v>
      </c>
      <c r="H76">
        <f t="shared" si="4"/>
        <v>1550</v>
      </c>
      <c r="I76">
        <f t="shared" si="5"/>
        <v>50</v>
      </c>
      <c r="J76">
        <f t="shared" si="6"/>
        <v>2000</v>
      </c>
      <c r="K76">
        <f t="shared" si="7"/>
        <v>1050</v>
      </c>
      <c r="L76">
        <f t="shared" si="8"/>
        <v>1050</v>
      </c>
      <c r="M76">
        <f t="shared" si="9"/>
        <v>950</v>
      </c>
      <c r="N76">
        <f t="shared" si="10"/>
        <v>50</v>
      </c>
    </row>
    <row r="77" spans="4:14" x14ac:dyDescent="0.3">
      <c r="D77">
        <v>6150</v>
      </c>
      <c r="E77">
        <f t="shared" si="1"/>
        <v>4</v>
      </c>
      <c r="F77">
        <f t="shared" si="2"/>
        <v>1500</v>
      </c>
      <c r="G77">
        <f t="shared" si="3"/>
        <v>1600</v>
      </c>
      <c r="H77">
        <f t="shared" si="4"/>
        <v>1550</v>
      </c>
      <c r="I77">
        <f t="shared" si="5"/>
        <v>100</v>
      </c>
      <c r="J77">
        <f t="shared" si="6"/>
        <v>2000</v>
      </c>
      <c r="K77">
        <f t="shared" si="7"/>
        <v>1100</v>
      </c>
      <c r="L77">
        <f t="shared" si="8"/>
        <v>1050</v>
      </c>
      <c r="M77">
        <f t="shared" si="9"/>
        <v>950</v>
      </c>
      <c r="N77">
        <f t="shared" si="10"/>
        <v>100</v>
      </c>
    </row>
    <row r="78" spans="4:14" x14ac:dyDescent="0.3">
      <c r="D78">
        <v>6200</v>
      </c>
      <c r="E78">
        <f t="shared" si="1"/>
        <v>4</v>
      </c>
      <c r="F78">
        <f t="shared" si="2"/>
        <v>1500</v>
      </c>
      <c r="G78">
        <f t="shared" si="3"/>
        <v>1600</v>
      </c>
      <c r="H78">
        <f t="shared" si="4"/>
        <v>1600</v>
      </c>
      <c r="I78">
        <f t="shared" si="5"/>
        <v>100</v>
      </c>
      <c r="J78">
        <f t="shared" si="6"/>
        <v>2000</v>
      </c>
      <c r="K78">
        <f t="shared" si="7"/>
        <v>1100</v>
      </c>
      <c r="L78">
        <f t="shared" si="8"/>
        <v>1100</v>
      </c>
      <c r="M78">
        <f t="shared" si="9"/>
        <v>900</v>
      </c>
      <c r="N78">
        <f t="shared" si="10"/>
        <v>100</v>
      </c>
    </row>
    <row r="79" spans="4:14" x14ac:dyDescent="0.3">
      <c r="D79">
        <v>6250</v>
      </c>
      <c r="E79">
        <f t="shared" si="1"/>
        <v>4</v>
      </c>
      <c r="F79">
        <f t="shared" si="2"/>
        <v>1500</v>
      </c>
      <c r="G79">
        <f t="shared" si="3"/>
        <v>1650</v>
      </c>
      <c r="H79">
        <f t="shared" si="4"/>
        <v>1600</v>
      </c>
      <c r="I79">
        <f t="shared" si="5"/>
        <v>150</v>
      </c>
      <c r="J79">
        <f t="shared" si="6"/>
        <v>2000</v>
      </c>
      <c r="K79">
        <f t="shared" si="7"/>
        <v>1150</v>
      </c>
      <c r="L79">
        <f t="shared" si="8"/>
        <v>1100</v>
      </c>
      <c r="M79">
        <f t="shared" si="9"/>
        <v>900</v>
      </c>
      <c r="N79">
        <f t="shared" si="10"/>
        <v>150</v>
      </c>
    </row>
    <row r="80" spans="4:14" x14ac:dyDescent="0.3">
      <c r="D80">
        <v>6300</v>
      </c>
      <c r="E80">
        <f t="shared" si="1"/>
        <v>4</v>
      </c>
      <c r="F80">
        <f t="shared" si="2"/>
        <v>1500</v>
      </c>
      <c r="G80">
        <f t="shared" si="3"/>
        <v>1650</v>
      </c>
      <c r="H80">
        <f t="shared" si="4"/>
        <v>1650</v>
      </c>
      <c r="I80">
        <f t="shared" si="5"/>
        <v>150</v>
      </c>
      <c r="J80">
        <f t="shared" si="6"/>
        <v>2000</v>
      </c>
      <c r="K80">
        <f t="shared" si="7"/>
        <v>1150</v>
      </c>
      <c r="L80">
        <f t="shared" si="8"/>
        <v>1150</v>
      </c>
      <c r="M80">
        <f t="shared" si="9"/>
        <v>850</v>
      </c>
      <c r="N80">
        <f t="shared" si="10"/>
        <v>150</v>
      </c>
    </row>
    <row r="81" spans="4:14" x14ac:dyDescent="0.3">
      <c r="D81">
        <v>6350</v>
      </c>
      <c r="E81">
        <f t="shared" si="1"/>
        <v>4</v>
      </c>
      <c r="F81">
        <f t="shared" si="2"/>
        <v>1500</v>
      </c>
      <c r="G81">
        <f t="shared" si="3"/>
        <v>1700</v>
      </c>
      <c r="H81">
        <f t="shared" si="4"/>
        <v>1650</v>
      </c>
      <c r="I81">
        <f t="shared" si="5"/>
        <v>200</v>
      </c>
      <c r="J81">
        <f t="shared" si="6"/>
        <v>2000</v>
      </c>
      <c r="K81">
        <f t="shared" si="7"/>
        <v>1200</v>
      </c>
      <c r="L81">
        <f t="shared" si="8"/>
        <v>1150</v>
      </c>
      <c r="M81">
        <f t="shared" si="9"/>
        <v>850</v>
      </c>
      <c r="N81">
        <f t="shared" si="10"/>
        <v>200</v>
      </c>
    </row>
    <row r="82" spans="4:14" x14ac:dyDescent="0.3">
      <c r="D82">
        <v>6400</v>
      </c>
      <c r="E82">
        <f t="shared" si="1"/>
        <v>4</v>
      </c>
      <c r="F82">
        <f t="shared" si="2"/>
        <v>1500</v>
      </c>
      <c r="G82">
        <f t="shared" si="3"/>
        <v>1700</v>
      </c>
      <c r="H82">
        <f t="shared" si="4"/>
        <v>1700</v>
      </c>
      <c r="I82">
        <f t="shared" si="5"/>
        <v>200</v>
      </c>
      <c r="J82">
        <f t="shared" si="6"/>
        <v>2000</v>
      </c>
      <c r="K82">
        <f t="shared" si="7"/>
        <v>1200</v>
      </c>
      <c r="L82">
        <f t="shared" si="8"/>
        <v>1200</v>
      </c>
      <c r="M82">
        <f t="shared" si="9"/>
        <v>800</v>
      </c>
      <c r="N82">
        <f t="shared" si="10"/>
        <v>200</v>
      </c>
    </row>
    <row r="83" spans="4:14" x14ac:dyDescent="0.3">
      <c r="D83">
        <v>6450</v>
      </c>
      <c r="E83">
        <f t="shared" si="1"/>
        <v>4</v>
      </c>
      <c r="F83">
        <f t="shared" si="2"/>
        <v>1500</v>
      </c>
      <c r="G83">
        <f t="shared" si="3"/>
        <v>1750</v>
      </c>
      <c r="H83">
        <f t="shared" si="4"/>
        <v>1700</v>
      </c>
      <c r="I83">
        <f t="shared" si="5"/>
        <v>250</v>
      </c>
      <c r="J83">
        <f t="shared" si="6"/>
        <v>2000</v>
      </c>
      <c r="K83">
        <f t="shared" si="7"/>
        <v>1250</v>
      </c>
      <c r="L83">
        <f t="shared" si="8"/>
        <v>1200</v>
      </c>
      <c r="M83">
        <f t="shared" si="9"/>
        <v>800</v>
      </c>
      <c r="N83">
        <f t="shared" si="10"/>
        <v>250</v>
      </c>
    </row>
    <row r="84" spans="4:14" x14ac:dyDescent="0.3">
      <c r="D84">
        <v>6500</v>
      </c>
      <c r="E84">
        <f t="shared" si="1"/>
        <v>4</v>
      </c>
      <c r="F84">
        <f t="shared" si="2"/>
        <v>1500</v>
      </c>
      <c r="G84">
        <f t="shared" si="3"/>
        <v>1750</v>
      </c>
      <c r="H84">
        <f t="shared" si="4"/>
        <v>1750</v>
      </c>
      <c r="I84">
        <f t="shared" si="5"/>
        <v>250</v>
      </c>
      <c r="J84">
        <f t="shared" si="6"/>
        <v>2000</v>
      </c>
      <c r="K84">
        <f t="shared" si="7"/>
        <v>1250</v>
      </c>
      <c r="L84">
        <f t="shared" si="8"/>
        <v>1250</v>
      </c>
      <c r="M84">
        <f t="shared" si="9"/>
        <v>750</v>
      </c>
      <c r="N84">
        <f t="shared" si="10"/>
        <v>250</v>
      </c>
    </row>
    <row r="85" spans="4:14" x14ac:dyDescent="0.3">
      <c r="D85">
        <v>6550</v>
      </c>
      <c r="E85">
        <f t="shared" si="1"/>
        <v>4</v>
      </c>
      <c r="F85">
        <f t="shared" si="2"/>
        <v>1500</v>
      </c>
      <c r="G85">
        <f t="shared" si="3"/>
        <v>1800</v>
      </c>
      <c r="H85">
        <f t="shared" si="4"/>
        <v>1750</v>
      </c>
      <c r="I85">
        <f t="shared" si="5"/>
        <v>300</v>
      </c>
      <c r="J85">
        <f t="shared" si="6"/>
        <v>2000</v>
      </c>
      <c r="K85">
        <f t="shared" si="7"/>
        <v>1300</v>
      </c>
      <c r="L85">
        <f t="shared" si="8"/>
        <v>1250</v>
      </c>
      <c r="M85">
        <f t="shared" si="9"/>
        <v>750</v>
      </c>
      <c r="N85">
        <f t="shared" si="10"/>
        <v>300</v>
      </c>
    </row>
    <row r="86" spans="4:14" x14ac:dyDescent="0.3">
      <c r="D86">
        <v>6600</v>
      </c>
      <c r="E86">
        <f t="shared" si="1"/>
        <v>4</v>
      </c>
      <c r="F86">
        <f t="shared" si="2"/>
        <v>1500</v>
      </c>
      <c r="G86">
        <f t="shared" si="3"/>
        <v>1800</v>
      </c>
      <c r="H86">
        <f t="shared" si="4"/>
        <v>1800</v>
      </c>
      <c r="I86">
        <f t="shared" si="5"/>
        <v>300</v>
      </c>
      <c r="J86">
        <f t="shared" si="6"/>
        <v>2000</v>
      </c>
      <c r="K86">
        <f t="shared" si="7"/>
        <v>1300</v>
      </c>
      <c r="L86">
        <f t="shared" si="8"/>
        <v>1300</v>
      </c>
      <c r="M86">
        <f t="shared" si="9"/>
        <v>700</v>
      </c>
      <c r="N86">
        <f t="shared" si="10"/>
        <v>300</v>
      </c>
    </row>
    <row r="87" spans="4:14" x14ac:dyDescent="0.3">
      <c r="D87">
        <v>6650</v>
      </c>
      <c r="E87">
        <f t="shared" si="1"/>
        <v>4</v>
      </c>
      <c r="F87">
        <f t="shared" si="2"/>
        <v>1500</v>
      </c>
      <c r="G87">
        <f t="shared" si="3"/>
        <v>1850</v>
      </c>
      <c r="H87">
        <f t="shared" si="4"/>
        <v>1800</v>
      </c>
      <c r="I87">
        <f t="shared" si="5"/>
        <v>350</v>
      </c>
      <c r="J87">
        <f t="shared" si="6"/>
        <v>2000</v>
      </c>
      <c r="K87">
        <f t="shared" si="7"/>
        <v>1350</v>
      </c>
      <c r="L87">
        <f t="shared" si="8"/>
        <v>1300</v>
      </c>
      <c r="M87">
        <f t="shared" si="9"/>
        <v>700</v>
      </c>
      <c r="N87">
        <f t="shared" si="10"/>
        <v>350</v>
      </c>
    </row>
    <row r="88" spans="4:14" x14ac:dyDescent="0.3">
      <c r="D88">
        <v>6700</v>
      </c>
      <c r="E88">
        <f t="shared" si="1"/>
        <v>4</v>
      </c>
      <c r="F88">
        <f t="shared" si="2"/>
        <v>1500</v>
      </c>
      <c r="G88">
        <f t="shared" si="3"/>
        <v>1850</v>
      </c>
      <c r="H88">
        <f t="shared" si="4"/>
        <v>1850</v>
      </c>
      <c r="I88">
        <f t="shared" si="5"/>
        <v>350</v>
      </c>
      <c r="J88">
        <f t="shared" si="6"/>
        <v>2000</v>
      </c>
      <c r="K88">
        <f t="shared" si="7"/>
        <v>1350</v>
      </c>
      <c r="L88">
        <f t="shared" si="8"/>
        <v>1350</v>
      </c>
      <c r="M88">
        <f t="shared" si="9"/>
        <v>650</v>
      </c>
      <c r="N88">
        <f t="shared" si="10"/>
        <v>350</v>
      </c>
    </row>
    <row r="89" spans="4:14" x14ac:dyDescent="0.3">
      <c r="D89">
        <v>6750</v>
      </c>
      <c r="E89">
        <f t="shared" si="1"/>
        <v>4</v>
      </c>
      <c r="F89">
        <f t="shared" si="2"/>
        <v>1500</v>
      </c>
      <c r="G89">
        <f t="shared" si="3"/>
        <v>1900</v>
      </c>
      <c r="H89">
        <f t="shared" si="4"/>
        <v>1850</v>
      </c>
      <c r="I89">
        <f t="shared" si="5"/>
        <v>400</v>
      </c>
      <c r="J89">
        <f t="shared" si="6"/>
        <v>2000</v>
      </c>
      <c r="K89">
        <f t="shared" si="7"/>
        <v>1400</v>
      </c>
      <c r="L89">
        <f t="shared" si="8"/>
        <v>1350</v>
      </c>
      <c r="M89">
        <f t="shared" si="9"/>
        <v>650</v>
      </c>
      <c r="N89">
        <f t="shared" si="10"/>
        <v>400</v>
      </c>
    </row>
    <row r="90" spans="4:14" x14ac:dyDescent="0.3">
      <c r="D90">
        <v>6800</v>
      </c>
      <c r="E90">
        <f t="shared" si="1"/>
        <v>4</v>
      </c>
      <c r="F90">
        <f t="shared" si="2"/>
        <v>1500</v>
      </c>
      <c r="G90">
        <f t="shared" si="3"/>
        <v>1900</v>
      </c>
      <c r="H90">
        <f t="shared" si="4"/>
        <v>1900</v>
      </c>
      <c r="I90">
        <f t="shared" si="5"/>
        <v>400</v>
      </c>
      <c r="J90">
        <f t="shared" si="6"/>
        <v>2000</v>
      </c>
      <c r="K90">
        <f t="shared" si="7"/>
        <v>1400</v>
      </c>
      <c r="L90">
        <f t="shared" si="8"/>
        <v>1400</v>
      </c>
      <c r="M90">
        <f t="shared" si="9"/>
        <v>600</v>
      </c>
      <c r="N90">
        <f t="shared" si="10"/>
        <v>400</v>
      </c>
    </row>
    <row r="91" spans="4:14" x14ac:dyDescent="0.3">
      <c r="D91">
        <v>6850</v>
      </c>
      <c r="E91">
        <f t="shared" si="1"/>
        <v>4</v>
      </c>
      <c r="F91">
        <f t="shared" si="2"/>
        <v>1500</v>
      </c>
      <c r="G91">
        <f t="shared" si="3"/>
        <v>1950</v>
      </c>
      <c r="H91">
        <f t="shared" si="4"/>
        <v>1900</v>
      </c>
      <c r="I91">
        <f t="shared" si="5"/>
        <v>450</v>
      </c>
      <c r="J91">
        <f t="shared" si="6"/>
        <v>2000</v>
      </c>
      <c r="K91">
        <f t="shared" si="7"/>
        <v>1450</v>
      </c>
      <c r="L91">
        <f t="shared" si="8"/>
        <v>1400</v>
      </c>
      <c r="M91">
        <f t="shared" si="9"/>
        <v>600</v>
      </c>
      <c r="N91">
        <f t="shared" si="10"/>
        <v>450</v>
      </c>
    </row>
    <row r="92" spans="4:14" x14ac:dyDescent="0.3">
      <c r="D92">
        <v>6900</v>
      </c>
      <c r="E92">
        <f t="shared" si="1"/>
        <v>4</v>
      </c>
      <c r="F92">
        <f t="shared" si="2"/>
        <v>1500</v>
      </c>
      <c r="G92">
        <f t="shared" si="3"/>
        <v>1950</v>
      </c>
      <c r="H92">
        <f t="shared" si="4"/>
        <v>1950</v>
      </c>
      <c r="I92">
        <f t="shared" si="5"/>
        <v>450</v>
      </c>
      <c r="J92">
        <f t="shared" si="6"/>
        <v>2000</v>
      </c>
      <c r="K92">
        <f t="shared" si="7"/>
        <v>1450</v>
      </c>
      <c r="L92">
        <f t="shared" si="8"/>
        <v>1450</v>
      </c>
      <c r="M92">
        <f t="shared" si="9"/>
        <v>550</v>
      </c>
      <c r="N92">
        <f t="shared" si="10"/>
        <v>450</v>
      </c>
    </row>
    <row r="93" spans="4:14" x14ac:dyDescent="0.3">
      <c r="D93">
        <v>6950</v>
      </c>
      <c r="E93">
        <f t="shared" si="1"/>
        <v>4</v>
      </c>
      <c r="F93">
        <f t="shared" si="2"/>
        <v>1500</v>
      </c>
      <c r="G93">
        <f t="shared" si="3"/>
        <v>2000</v>
      </c>
      <c r="H93">
        <f t="shared" si="4"/>
        <v>1950</v>
      </c>
      <c r="I93">
        <f t="shared" si="5"/>
        <v>500</v>
      </c>
      <c r="J93">
        <f t="shared" si="6"/>
        <v>2000</v>
      </c>
      <c r="K93">
        <f t="shared" si="7"/>
        <v>1500</v>
      </c>
      <c r="L93">
        <f t="shared" si="8"/>
        <v>1450</v>
      </c>
      <c r="M93">
        <f t="shared" si="9"/>
        <v>550</v>
      </c>
      <c r="N93">
        <f t="shared" si="10"/>
        <v>500</v>
      </c>
    </row>
    <row r="94" spans="4:14" x14ac:dyDescent="0.3">
      <c r="D94">
        <v>7000</v>
      </c>
      <c r="E94">
        <f t="shared" si="1"/>
        <v>4</v>
      </c>
      <c r="F94">
        <f t="shared" si="2"/>
        <v>1500</v>
      </c>
      <c r="G94">
        <f t="shared" si="3"/>
        <v>2000</v>
      </c>
      <c r="H94">
        <f t="shared" si="4"/>
        <v>2000</v>
      </c>
      <c r="I94">
        <f t="shared" si="5"/>
        <v>500</v>
      </c>
      <c r="J94">
        <f t="shared" si="6"/>
        <v>2000</v>
      </c>
      <c r="K94">
        <f t="shared" si="7"/>
        <v>1500</v>
      </c>
      <c r="L94">
        <f t="shared" si="8"/>
        <v>1500</v>
      </c>
      <c r="M94">
        <f t="shared" si="9"/>
        <v>500</v>
      </c>
      <c r="N94">
        <f t="shared" si="10"/>
        <v>500</v>
      </c>
    </row>
    <row r="95" spans="4:14" x14ac:dyDescent="0.3">
      <c r="D95">
        <v>7050</v>
      </c>
      <c r="E95">
        <f t="shared" si="1"/>
        <v>4</v>
      </c>
      <c r="F95">
        <f t="shared" si="2"/>
        <v>1500</v>
      </c>
      <c r="G95">
        <f t="shared" si="3"/>
        <v>2050</v>
      </c>
      <c r="H95">
        <f t="shared" si="4"/>
        <v>2000</v>
      </c>
      <c r="I95">
        <f t="shared" si="5"/>
        <v>550</v>
      </c>
      <c r="J95">
        <f t="shared" si="6"/>
        <v>2000</v>
      </c>
      <c r="K95">
        <f t="shared" si="7"/>
        <v>1550</v>
      </c>
      <c r="L95">
        <f t="shared" si="8"/>
        <v>1500</v>
      </c>
      <c r="M95">
        <f t="shared" si="9"/>
        <v>500</v>
      </c>
      <c r="N95">
        <f t="shared" si="10"/>
        <v>500</v>
      </c>
    </row>
    <row r="96" spans="4:14" x14ac:dyDescent="0.3">
      <c r="D96">
        <v>7100</v>
      </c>
      <c r="E96">
        <f t="shared" si="1"/>
        <v>4</v>
      </c>
      <c r="F96">
        <f t="shared" si="2"/>
        <v>1500</v>
      </c>
      <c r="G96">
        <f t="shared" si="3"/>
        <v>2050</v>
      </c>
      <c r="H96">
        <f t="shared" si="4"/>
        <v>2050</v>
      </c>
      <c r="I96">
        <f t="shared" si="5"/>
        <v>550</v>
      </c>
      <c r="J96">
        <f t="shared" si="6"/>
        <v>2000</v>
      </c>
      <c r="K96">
        <f t="shared" si="7"/>
        <v>1550</v>
      </c>
      <c r="L96">
        <f t="shared" si="8"/>
        <v>1550</v>
      </c>
      <c r="M96">
        <f t="shared" si="9"/>
        <v>450</v>
      </c>
      <c r="N96">
        <f t="shared" si="10"/>
        <v>450</v>
      </c>
    </row>
    <row r="97" spans="4:14" x14ac:dyDescent="0.3">
      <c r="D97">
        <v>7150</v>
      </c>
      <c r="E97">
        <f t="shared" si="1"/>
        <v>4</v>
      </c>
      <c r="F97">
        <f t="shared" si="2"/>
        <v>1500</v>
      </c>
      <c r="G97">
        <f t="shared" si="3"/>
        <v>2100</v>
      </c>
      <c r="H97">
        <f t="shared" si="4"/>
        <v>2050</v>
      </c>
      <c r="I97">
        <f t="shared" si="5"/>
        <v>600</v>
      </c>
      <c r="J97">
        <f t="shared" si="6"/>
        <v>2000</v>
      </c>
      <c r="K97">
        <f t="shared" si="7"/>
        <v>1600</v>
      </c>
      <c r="L97">
        <f t="shared" si="8"/>
        <v>1550</v>
      </c>
      <c r="M97">
        <f t="shared" si="9"/>
        <v>450</v>
      </c>
      <c r="N97">
        <f t="shared" si="10"/>
        <v>450</v>
      </c>
    </row>
    <row r="98" spans="4:14" x14ac:dyDescent="0.3">
      <c r="D98">
        <v>7200</v>
      </c>
      <c r="E98">
        <f t="shared" si="1"/>
        <v>4</v>
      </c>
      <c r="F98">
        <f t="shared" si="2"/>
        <v>1500</v>
      </c>
      <c r="G98">
        <f t="shared" si="3"/>
        <v>2100</v>
      </c>
      <c r="H98">
        <f t="shared" si="4"/>
        <v>2100</v>
      </c>
      <c r="I98">
        <f t="shared" si="5"/>
        <v>600</v>
      </c>
      <c r="J98">
        <f t="shared" si="6"/>
        <v>2000</v>
      </c>
      <c r="K98">
        <f t="shared" si="7"/>
        <v>1600</v>
      </c>
      <c r="L98">
        <f t="shared" si="8"/>
        <v>1600</v>
      </c>
      <c r="M98">
        <f t="shared" si="9"/>
        <v>400</v>
      </c>
      <c r="N98">
        <f t="shared" si="10"/>
        <v>400</v>
      </c>
    </row>
    <row r="99" spans="4:14" x14ac:dyDescent="0.3">
      <c r="D99">
        <v>7250</v>
      </c>
      <c r="E99">
        <f t="shared" ref="E99:E153" si="11">IF(D99&lt;=6000,3,0)+IF(AND(D99&gt;6000,D99&lt;=8000),4,0)+IF(AND(D99&gt;8000,D99&lt;=10000),5,0)</f>
        <v>4</v>
      </c>
      <c r="F99">
        <f t="shared" ref="F99:F153" si="12">$B$34</f>
        <v>1500</v>
      </c>
      <c r="G99">
        <f t="shared" ref="G99:G153" si="13">MROUND((D99-(E99-2)*F99)/2,50)</f>
        <v>2150</v>
      </c>
      <c r="H99">
        <f t="shared" ref="H99:H153" si="14">D99-(E99-2)*F99-G99</f>
        <v>2100</v>
      </c>
      <c r="I99">
        <f t="shared" ref="I99:I153" si="15">MAX(ABS(F99-G99),ABS(F99-H99))</f>
        <v>650</v>
      </c>
      <c r="J99">
        <f t="shared" ref="J99:J153" si="16">$B$35</f>
        <v>2000</v>
      </c>
      <c r="K99">
        <f t="shared" ref="K99:K153" si="17">MROUND((D99-(E99-2)*J99)/2,50)</f>
        <v>1650</v>
      </c>
      <c r="L99">
        <f t="shared" ref="L99:L153" si="18">D99-(E99-2)*J99-K99</f>
        <v>1600</v>
      </c>
      <c r="M99">
        <f t="shared" ref="M99:M153" si="19">MAX(ABS(J99-K99),ABS(J99-L99))</f>
        <v>400</v>
      </c>
      <c r="N99">
        <f t="shared" ref="N99:N153" si="20">MIN(I99,M99)</f>
        <v>400</v>
      </c>
    </row>
    <row r="100" spans="4:14" x14ac:dyDescent="0.3">
      <c r="D100">
        <v>7300</v>
      </c>
      <c r="E100">
        <f t="shared" si="11"/>
        <v>4</v>
      </c>
      <c r="F100">
        <f t="shared" si="12"/>
        <v>1500</v>
      </c>
      <c r="G100">
        <f t="shared" si="13"/>
        <v>2150</v>
      </c>
      <c r="H100">
        <f t="shared" si="14"/>
        <v>2150</v>
      </c>
      <c r="I100">
        <f t="shared" si="15"/>
        <v>650</v>
      </c>
      <c r="J100">
        <f t="shared" si="16"/>
        <v>2000</v>
      </c>
      <c r="K100">
        <f t="shared" si="17"/>
        <v>1650</v>
      </c>
      <c r="L100">
        <f t="shared" si="18"/>
        <v>1650</v>
      </c>
      <c r="M100">
        <f t="shared" si="19"/>
        <v>350</v>
      </c>
      <c r="N100">
        <f t="shared" si="20"/>
        <v>350</v>
      </c>
    </row>
    <row r="101" spans="4:14" x14ac:dyDescent="0.3">
      <c r="D101">
        <v>7350</v>
      </c>
      <c r="E101">
        <f t="shared" si="11"/>
        <v>4</v>
      </c>
      <c r="F101">
        <f t="shared" si="12"/>
        <v>1500</v>
      </c>
      <c r="G101">
        <f t="shared" si="13"/>
        <v>2200</v>
      </c>
      <c r="H101">
        <f t="shared" si="14"/>
        <v>2150</v>
      </c>
      <c r="I101">
        <f t="shared" si="15"/>
        <v>700</v>
      </c>
      <c r="J101">
        <f t="shared" si="16"/>
        <v>2000</v>
      </c>
      <c r="K101">
        <f t="shared" si="17"/>
        <v>1700</v>
      </c>
      <c r="L101">
        <f t="shared" si="18"/>
        <v>1650</v>
      </c>
      <c r="M101">
        <f t="shared" si="19"/>
        <v>350</v>
      </c>
      <c r="N101">
        <f t="shared" si="20"/>
        <v>350</v>
      </c>
    </row>
    <row r="102" spans="4:14" x14ac:dyDescent="0.3">
      <c r="D102">
        <v>7400</v>
      </c>
      <c r="E102">
        <f t="shared" si="11"/>
        <v>4</v>
      </c>
      <c r="F102">
        <f t="shared" si="12"/>
        <v>1500</v>
      </c>
      <c r="G102">
        <f t="shared" si="13"/>
        <v>2200</v>
      </c>
      <c r="H102">
        <f t="shared" si="14"/>
        <v>2200</v>
      </c>
      <c r="I102">
        <f t="shared" si="15"/>
        <v>700</v>
      </c>
      <c r="J102">
        <f t="shared" si="16"/>
        <v>2000</v>
      </c>
      <c r="K102">
        <f t="shared" si="17"/>
        <v>1700</v>
      </c>
      <c r="L102">
        <f t="shared" si="18"/>
        <v>1700</v>
      </c>
      <c r="M102">
        <f t="shared" si="19"/>
        <v>300</v>
      </c>
      <c r="N102">
        <f t="shared" si="20"/>
        <v>300</v>
      </c>
    </row>
    <row r="103" spans="4:14" x14ac:dyDescent="0.3">
      <c r="D103">
        <v>7450</v>
      </c>
      <c r="E103">
        <f t="shared" si="11"/>
        <v>4</v>
      </c>
      <c r="F103">
        <f t="shared" si="12"/>
        <v>1500</v>
      </c>
      <c r="G103">
        <f t="shared" si="13"/>
        <v>2250</v>
      </c>
      <c r="H103">
        <f t="shared" si="14"/>
        <v>2200</v>
      </c>
      <c r="I103">
        <f t="shared" si="15"/>
        <v>750</v>
      </c>
      <c r="J103">
        <f t="shared" si="16"/>
        <v>2000</v>
      </c>
      <c r="K103">
        <f t="shared" si="17"/>
        <v>1750</v>
      </c>
      <c r="L103">
        <f t="shared" si="18"/>
        <v>1700</v>
      </c>
      <c r="M103">
        <f t="shared" si="19"/>
        <v>300</v>
      </c>
      <c r="N103">
        <f t="shared" si="20"/>
        <v>300</v>
      </c>
    </row>
    <row r="104" spans="4:14" x14ac:dyDescent="0.3">
      <c r="D104">
        <v>7500</v>
      </c>
      <c r="E104">
        <f t="shared" si="11"/>
        <v>4</v>
      </c>
      <c r="F104">
        <f t="shared" si="12"/>
        <v>1500</v>
      </c>
      <c r="G104">
        <f t="shared" si="13"/>
        <v>2250</v>
      </c>
      <c r="H104">
        <f t="shared" si="14"/>
        <v>2250</v>
      </c>
      <c r="I104">
        <f t="shared" si="15"/>
        <v>750</v>
      </c>
      <c r="J104">
        <f t="shared" si="16"/>
        <v>2000</v>
      </c>
      <c r="K104">
        <f t="shared" si="17"/>
        <v>1750</v>
      </c>
      <c r="L104">
        <f t="shared" si="18"/>
        <v>1750</v>
      </c>
      <c r="M104">
        <f t="shared" si="19"/>
        <v>250</v>
      </c>
      <c r="N104">
        <f t="shared" si="20"/>
        <v>250</v>
      </c>
    </row>
    <row r="105" spans="4:14" x14ac:dyDescent="0.3">
      <c r="D105">
        <v>7550</v>
      </c>
      <c r="E105">
        <f t="shared" si="11"/>
        <v>4</v>
      </c>
      <c r="F105">
        <f t="shared" si="12"/>
        <v>1500</v>
      </c>
      <c r="G105">
        <f t="shared" si="13"/>
        <v>2300</v>
      </c>
      <c r="H105">
        <f t="shared" si="14"/>
        <v>2250</v>
      </c>
      <c r="I105">
        <f t="shared" si="15"/>
        <v>800</v>
      </c>
      <c r="J105">
        <f t="shared" si="16"/>
        <v>2000</v>
      </c>
      <c r="K105">
        <f t="shared" si="17"/>
        <v>1800</v>
      </c>
      <c r="L105">
        <f t="shared" si="18"/>
        <v>1750</v>
      </c>
      <c r="M105">
        <f t="shared" si="19"/>
        <v>250</v>
      </c>
      <c r="N105">
        <f t="shared" si="20"/>
        <v>250</v>
      </c>
    </row>
    <row r="106" spans="4:14" x14ac:dyDescent="0.3">
      <c r="D106">
        <v>7600</v>
      </c>
      <c r="E106">
        <f t="shared" si="11"/>
        <v>4</v>
      </c>
      <c r="F106">
        <f t="shared" si="12"/>
        <v>1500</v>
      </c>
      <c r="G106">
        <f t="shared" si="13"/>
        <v>2300</v>
      </c>
      <c r="H106">
        <f t="shared" si="14"/>
        <v>2300</v>
      </c>
      <c r="I106">
        <f t="shared" si="15"/>
        <v>800</v>
      </c>
      <c r="J106">
        <f t="shared" si="16"/>
        <v>2000</v>
      </c>
      <c r="K106">
        <f t="shared" si="17"/>
        <v>1800</v>
      </c>
      <c r="L106">
        <f t="shared" si="18"/>
        <v>1800</v>
      </c>
      <c r="M106">
        <f t="shared" si="19"/>
        <v>200</v>
      </c>
      <c r="N106">
        <f t="shared" si="20"/>
        <v>200</v>
      </c>
    </row>
    <row r="107" spans="4:14" x14ac:dyDescent="0.3">
      <c r="D107">
        <v>7650</v>
      </c>
      <c r="E107">
        <f t="shared" si="11"/>
        <v>4</v>
      </c>
      <c r="F107">
        <f t="shared" si="12"/>
        <v>1500</v>
      </c>
      <c r="G107">
        <f t="shared" si="13"/>
        <v>2350</v>
      </c>
      <c r="H107">
        <f t="shared" si="14"/>
        <v>2300</v>
      </c>
      <c r="I107">
        <f t="shared" si="15"/>
        <v>850</v>
      </c>
      <c r="J107">
        <f t="shared" si="16"/>
        <v>2000</v>
      </c>
      <c r="K107">
        <f t="shared" si="17"/>
        <v>1850</v>
      </c>
      <c r="L107">
        <f t="shared" si="18"/>
        <v>1800</v>
      </c>
      <c r="M107">
        <f t="shared" si="19"/>
        <v>200</v>
      </c>
      <c r="N107">
        <f t="shared" si="20"/>
        <v>200</v>
      </c>
    </row>
    <row r="108" spans="4:14" x14ac:dyDescent="0.3">
      <c r="D108">
        <v>7700</v>
      </c>
      <c r="E108">
        <f t="shared" si="11"/>
        <v>4</v>
      </c>
      <c r="F108">
        <f t="shared" si="12"/>
        <v>1500</v>
      </c>
      <c r="G108">
        <f t="shared" si="13"/>
        <v>2350</v>
      </c>
      <c r="H108">
        <f t="shared" si="14"/>
        <v>2350</v>
      </c>
      <c r="I108">
        <f t="shared" si="15"/>
        <v>850</v>
      </c>
      <c r="J108">
        <f t="shared" si="16"/>
        <v>2000</v>
      </c>
      <c r="K108">
        <f t="shared" si="17"/>
        <v>1850</v>
      </c>
      <c r="L108">
        <f t="shared" si="18"/>
        <v>1850</v>
      </c>
      <c r="M108">
        <f t="shared" si="19"/>
        <v>150</v>
      </c>
      <c r="N108">
        <f t="shared" si="20"/>
        <v>150</v>
      </c>
    </row>
    <row r="109" spans="4:14" x14ac:dyDescent="0.3">
      <c r="D109">
        <v>7750</v>
      </c>
      <c r="E109">
        <f t="shared" si="11"/>
        <v>4</v>
      </c>
      <c r="F109">
        <f t="shared" si="12"/>
        <v>1500</v>
      </c>
      <c r="G109">
        <f t="shared" si="13"/>
        <v>2400</v>
      </c>
      <c r="H109">
        <f t="shared" si="14"/>
        <v>2350</v>
      </c>
      <c r="I109">
        <f t="shared" si="15"/>
        <v>900</v>
      </c>
      <c r="J109">
        <f t="shared" si="16"/>
        <v>2000</v>
      </c>
      <c r="K109">
        <f t="shared" si="17"/>
        <v>1900</v>
      </c>
      <c r="L109">
        <f t="shared" si="18"/>
        <v>1850</v>
      </c>
      <c r="M109">
        <f t="shared" si="19"/>
        <v>150</v>
      </c>
      <c r="N109">
        <f t="shared" si="20"/>
        <v>150</v>
      </c>
    </row>
    <row r="110" spans="4:14" x14ac:dyDescent="0.3">
      <c r="D110">
        <v>7800</v>
      </c>
      <c r="E110">
        <f t="shared" si="11"/>
        <v>4</v>
      </c>
      <c r="F110">
        <f t="shared" si="12"/>
        <v>1500</v>
      </c>
      <c r="G110">
        <f t="shared" si="13"/>
        <v>2400</v>
      </c>
      <c r="H110">
        <f t="shared" si="14"/>
        <v>2400</v>
      </c>
      <c r="I110">
        <f t="shared" si="15"/>
        <v>900</v>
      </c>
      <c r="J110">
        <f t="shared" si="16"/>
        <v>2000</v>
      </c>
      <c r="K110">
        <f t="shared" si="17"/>
        <v>1900</v>
      </c>
      <c r="L110">
        <f t="shared" si="18"/>
        <v>1900</v>
      </c>
      <c r="M110">
        <f t="shared" si="19"/>
        <v>100</v>
      </c>
      <c r="N110">
        <f t="shared" si="20"/>
        <v>100</v>
      </c>
    </row>
    <row r="111" spans="4:14" x14ac:dyDescent="0.3">
      <c r="D111">
        <v>7850</v>
      </c>
      <c r="E111">
        <f t="shared" si="11"/>
        <v>4</v>
      </c>
      <c r="F111">
        <f t="shared" si="12"/>
        <v>1500</v>
      </c>
      <c r="G111">
        <f t="shared" si="13"/>
        <v>2450</v>
      </c>
      <c r="H111">
        <f t="shared" si="14"/>
        <v>2400</v>
      </c>
      <c r="I111">
        <f t="shared" si="15"/>
        <v>950</v>
      </c>
      <c r="J111">
        <f t="shared" si="16"/>
        <v>2000</v>
      </c>
      <c r="K111">
        <f t="shared" si="17"/>
        <v>1950</v>
      </c>
      <c r="L111">
        <f t="shared" si="18"/>
        <v>1900</v>
      </c>
      <c r="M111">
        <f t="shared" si="19"/>
        <v>100</v>
      </c>
      <c r="N111">
        <f t="shared" si="20"/>
        <v>100</v>
      </c>
    </row>
    <row r="112" spans="4:14" x14ac:dyDescent="0.3">
      <c r="D112">
        <v>7900</v>
      </c>
      <c r="E112">
        <f t="shared" si="11"/>
        <v>4</v>
      </c>
      <c r="F112">
        <f t="shared" si="12"/>
        <v>1500</v>
      </c>
      <c r="G112">
        <f t="shared" si="13"/>
        <v>2450</v>
      </c>
      <c r="H112">
        <f t="shared" si="14"/>
        <v>2450</v>
      </c>
      <c r="I112">
        <f t="shared" si="15"/>
        <v>950</v>
      </c>
      <c r="J112">
        <f t="shared" si="16"/>
        <v>2000</v>
      </c>
      <c r="K112">
        <f t="shared" si="17"/>
        <v>1950</v>
      </c>
      <c r="L112">
        <f t="shared" si="18"/>
        <v>1950</v>
      </c>
      <c r="M112">
        <f t="shared" si="19"/>
        <v>50</v>
      </c>
      <c r="N112">
        <f t="shared" si="20"/>
        <v>50</v>
      </c>
    </row>
    <row r="113" spans="4:14" x14ac:dyDescent="0.3">
      <c r="D113">
        <v>7950</v>
      </c>
      <c r="E113">
        <f t="shared" si="11"/>
        <v>4</v>
      </c>
      <c r="F113">
        <f t="shared" si="12"/>
        <v>1500</v>
      </c>
      <c r="G113">
        <f t="shared" si="13"/>
        <v>2500</v>
      </c>
      <c r="H113">
        <f t="shared" si="14"/>
        <v>2450</v>
      </c>
      <c r="I113">
        <f t="shared" si="15"/>
        <v>1000</v>
      </c>
      <c r="J113">
        <f t="shared" si="16"/>
        <v>2000</v>
      </c>
      <c r="K113">
        <f t="shared" si="17"/>
        <v>2000</v>
      </c>
      <c r="L113">
        <f t="shared" si="18"/>
        <v>1950</v>
      </c>
      <c r="M113">
        <f t="shared" si="19"/>
        <v>50</v>
      </c>
      <c r="N113">
        <f t="shared" si="20"/>
        <v>50</v>
      </c>
    </row>
    <row r="114" spans="4:14" x14ac:dyDescent="0.3">
      <c r="D114">
        <v>8000</v>
      </c>
      <c r="E114">
        <f t="shared" si="11"/>
        <v>4</v>
      </c>
      <c r="F114">
        <f t="shared" si="12"/>
        <v>1500</v>
      </c>
      <c r="G114">
        <f t="shared" si="13"/>
        <v>2500</v>
      </c>
      <c r="H114">
        <f t="shared" si="14"/>
        <v>2500</v>
      </c>
      <c r="I114">
        <f t="shared" si="15"/>
        <v>1000</v>
      </c>
      <c r="J114">
        <f t="shared" si="16"/>
        <v>2000</v>
      </c>
      <c r="K114">
        <f t="shared" si="17"/>
        <v>2000</v>
      </c>
      <c r="L114">
        <f t="shared" si="18"/>
        <v>2000</v>
      </c>
      <c r="M114">
        <f t="shared" si="19"/>
        <v>0</v>
      </c>
      <c r="N114">
        <f t="shared" si="20"/>
        <v>0</v>
      </c>
    </row>
    <row r="115" spans="4:14" x14ac:dyDescent="0.3">
      <c r="D115">
        <v>8050</v>
      </c>
      <c r="E115">
        <f t="shared" si="11"/>
        <v>5</v>
      </c>
      <c r="F115">
        <f t="shared" si="12"/>
        <v>1500</v>
      </c>
      <c r="G115">
        <f t="shared" si="13"/>
        <v>1800</v>
      </c>
      <c r="H115">
        <f t="shared" si="14"/>
        <v>1750</v>
      </c>
      <c r="I115">
        <f t="shared" si="15"/>
        <v>300</v>
      </c>
      <c r="J115">
        <f t="shared" si="16"/>
        <v>2000</v>
      </c>
      <c r="K115">
        <f t="shared" si="17"/>
        <v>1050</v>
      </c>
      <c r="L115">
        <f t="shared" si="18"/>
        <v>1000</v>
      </c>
      <c r="M115">
        <f t="shared" si="19"/>
        <v>1000</v>
      </c>
      <c r="N115">
        <f t="shared" si="20"/>
        <v>300</v>
      </c>
    </row>
    <row r="116" spans="4:14" x14ac:dyDescent="0.3">
      <c r="D116">
        <v>8100</v>
      </c>
      <c r="E116">
        <f t="shared" si="11"/>
        <v>5</v>
      </c>
      <c r="F116">
        <f t="shared" si="12"/>
        <v>1500</v>
      </c>
      <c r="G116">
        <f t="shared" si="13"/>
        <v>1800</v>
      </c>
      <c r="H116">
        <f t="shared" si="14"/>
        <v>1800</v>
      </c>
      <c r="I116">
        <f t="shared" si="15"/>
        <v>300</v>
      </c>
      <c r="J116">
        <f t="shared" si="16"/>
        <v>2000</v>
      </c>
      <c r="K116">
        <f t="shared" si="17"/>
        <v>1050</v>
      </c>
      <c r="L116">
        <f t="shared" si="18"/>
        <v>1050</v>
      </c>
      <c r="M116">
        <f t="shared" si="19"/>
        <v>950</v>
      </c>
      <c r="N116">
        <f t="shared" si="20"/>
        <v>300</v>
      </c>
    </row>
    <row r="117" spans="4:14" x14ac:dyDescent="0.3">
      <c r="D117">
        <v>8150</v>
      </c>
      <c r="E117">
        <f t="shared" si="11"/>
        <v>5</v>
      </c>
      <c r="F117">
        <f t="shared" si="12"/>
        <v>1500</v>
      </c>
      <c r="G117">
        <f t="shared" si="13"/>
        <v>1850</v>
      </c>
      <c r="H117">
        <f t="shared" si="14"/>
        <v>1800</v>
      </c>
      <c r="I117">
        <f t="shared" si="15"/>
        <v>350</v>
      </c>
      <c r="J117">
        <f t="shared" si="16"/>
        <v>2000</v>
      </c>
      <c r="K117">
        <f t="shared" si="17"/>
        <v>1100</v>
      </c>
      <c r="L117">
        <f t="shared" si="18"/>
        <v>1050</v>
      </c>
      <c r="M117">
        <f t="shared" si="19"/>
        <v>950</v>
      </c>
      <c r="N117">
        <f t="shared" si="20"/>
        <v>350</v>
      </c>
    </row>
    <row r="118" spans="4:14" x14ac:dyDescent="0.3">
      <c r="D118">
        <v>8200</v>
      </c>
      <c r="E118">
        <f t="shared" si="11"/>
        <v>5</v>
      </c>
      <c r="F118">
        <f t="shared" si="12"/>
        <v>1500</v>
      </c>
      <c r="G118">
        <f t="shared" si="13"/>
        <v>1850</v>
      </c>
      <c r="H118">
        <f t="shared" si="14"/>
        <v>1850</v>
      </c>
      <c r="I118">
        <f t="shared" si="15"/>
        <v>350</v>
      </c>
      <c r="J118">
        <f t="shared" si="16"/>
        <v>2000</v>
      </c>
      <c r="K118">
        <f t="shared" si="17"/>
        <v>1100</v>
      </c>
      <c r="L118">
        <f t="shared" si="18"/>
        <v>1100</v>
      </c>
      <c r="M118">
        <f t="shared" si="19"/>
        <v>900</v>
      </c>
      <c r="N118">
        <f t="shared" si="20"/>
        <v>350</v>
      </c>
    </row>
    <row r="119" spans="4:14" x14ac:dyDescent="0.3">
      <c r="D119">
        <v>8250</v>
      </c>
      <c r="E119">
        <f t="shared" si="11"/>
        <v>5</v>
      </c>
      <c r="F119">
        <f t="shared" si="12"/>
        <v>1500</v>
      </c>
      <c r="G119">
        <f t="shared" si="13"/>
        <v>1900</v>
      </c>
      <c r="H119">
        <f t="shared" si="14"/>
        <v>1850</v>
      </c>
      <c r="I119">
        <f t="shared" si="15"/>
        <v>400</v>
      </c>
      <c r="J119">
        <f t="shared" si="16"/>
        <v>2000</v>
      </c>
      <c r="K119">
        <f t="shared" si="17"/>
        <v>1150</v>
      </c>
      <c r="L119">
        <f t="shared" si="18"/>
        <v>1100</v>
      </c>
      <c r="M119">
        <f t="shared" si="19"/>
        <v>900</v>
      </c>
      <c r="N119">
        <f t="shared" si="20"/>
        <v>400</v>
      </c>
    </row>
    <row r="120" spans="4:14" x14ac:dyDescent="0.3">
      <c r="D120">
        <v>8300</v>
      </c>
      <c r="E120">
        <f t="shared" si="11"/>
        <v>5</v>
      </c>
      <c r="F120">
        <f t="shared" si="12"/>
        <v>1500</v>
      </c>
      <c r="G120">
        <f t="shared" si="13"/>
        <v>1900</v>
      </c>
      <c r="H120">
        <f t="shared" si="14"/>
        <v>1900</v>
      </c>
      <c r="I120">
        <f t="shared" si="15"/>
        <v>400</v>
      </c>
      <c r="J120">
        <f t="shared" si="16"/>
        <v>2000</v>
      </c>
      <c r="K120">
        <f t="shared" si="17"/>
        <v>1150</v>
      </c>
      <c r="L120">
        <f t="shared" si="18"/>
        <v>1150</v>
      </c>
      <c r="M120">
        <f t="shared" si="19"/>
        <v>850</v>
      </c>
      <c r="N120">
        <f t="shared" si="20"/>
        <v>400</v>
      </c>
    </row>
    <row r="121" spans="4:14" x14ac:dyDescent="0.3">
      <c r="D121">
        <v>8350</v>
      </c>
      <c r="E121">
        <f t="shared" si="11"/>
        <v>5</v>
      </c>
      <c r="F121">
        <f t="shared" si="12"/>
        <v>1500</v>
      </c>
      <c r="G121">
        <f t="shared" si="13"/>
        <v>1950</v>
      </c>
      <c r="H121">
        <f t="shared" si="14"/>
        <v>1900</v>
      </c>
      <c r="I121">
        <f t="shared" si="15"/>
        <v>450</v>
      </c>
      <c r="J121">
        <f t="shared" si="16"/>
        <v>2000</v>
      </c>
      <c r="K121">
        <f t="shared" si="17"/>
        <v>1200</v>
      </c>
      <c r="L121">
        <f t="shared" si="18"/>
        <v>1150</v>
      </c>
      <c r="M121">
        <f t="shared" si="19"/>
        <v>850</v>
      </c>
      <c r="N121">
        <f t="shared" si="20"/>
        <v>450</v>
      </c>
    </row>
    <row r="122" spans="4:14" x14ac:dyDescent="0.3">
      <c r="D122">
        <v>8400</v>
      </c>
      <c r="E122">
        <f t="shared" si="11"/>
        <v>5</v>
      </c>
      <c r="F122">
        <f t="shared" si="12"/>
        <v>1500</v>
      </c>
      <c r="G122">
        <f t="shared" si="13"/>
        <v>1950</v>
      </c>
      <c r="H122">
        <f t="shared" si="14"/>
        <v>1950</v>
      </c>
      <c r="I122">
        <f t="shared" si="15"/>
        <v>450</v>
      </c>
      <c r="J122">
        <f t="shared" si="16"/>
        <v>2000</v>
      </c>
      <c r="K122">
        <f t="shared" si="17"/>
        <v>1200</v>
      </c>
      <c r="L122">
        <f t="shared" si="18"/>
        <v>1200</v>
      </c>
      <c r="M122">
        <f t="shared" si="19"/>
        <v>800</v>
      </c>
      <c r="N122">
        <f t="shared" si="20"/>
        <v>450</v>
      </c>
    </row>
    <row r="123" spans="4:14" x14ac:dyDescent="0.3">
      <c r="D123">
        <v>8450</v>
      </c>
      <c r="E123">
        <f t="shared" si="11"/>
        <v>5</v>
      </c>
      <c r="F123">
        <f t="shared" si="12"/>
        <v>1500</v>
      </c>
      <c r="G123">
        <f t="shared" si="13"/>
        <v>2000</v>
      </c>
      <c r="H123">
        <f t="shared" si="14"/>
        <v>1950</v>
      </c>
      <c r="I123">
        <f t="shared" si="15"/>
        <v>500</v>
      </c>
      <c r="J123">
        <f t="shared" si="16"/>
        <v>2000</v>
      </c>
      <c r="K123">
        <f t="shared" si="17"/>
        <v>1250</v>
      </c>
      <c r="L123">
        <f t="shared" si="18"/>
        <v>1200</v>
      </c>
      <c r="M123">
        <f t="shared" si="19"/>
        <v>800</v>
      </c>
      <c r="N123">
        <f t="shared" si="20"/>
        <v>500</v>
      </c>
    </row>
    <row r="124" spans="4:14" x14ac:dyDescent="0.3">
      <c r="D124">
        <v>8500</v>
      </c>
      <c r="E124">
        <f t="shared" si="11"/>
        <v>5</v>
      </c>
      <c r="F124">
        <f t="shared" si="12"/>
        <v>1500</v>
      </c>
      <c r="G124">
        <f t="shared" si="13"/>
        <v>2000</v>
      </c>
      <c r="H124">
        <f t="shared" si="14"/>
        <v>2000</v>
      </c>
      <c r="I124">
        <f t="shared" si="15"/>
        <v>500</v>
      </c>
      <c r="J124">
        <f t="shared" si="16"/>
        <v>2000</v>
      </c>
      <c r="K124">
        <f t="shared" si="17"/>
        <v>1250</v>
      </c>
      <c r="L124">
        <f t="shared" si="18"/>
        <v>1250</v>
      </c>
      <c r="M124">
        <f t="shared" si="19"/>
        <v>750</v>
      </c>
      <c r="N124">
        <f t="shared" si="20"/>
        <v>500</v>
      </c>
    </row>
    <row r="125" spans="4:14" x14ac:dyDescent="0.3">
      <c r="D125">
        <v>8550</v>
      </c>
      <c r="E125">
        <f t="shared" si="11"/>
        <v>5</v>
      </c>
      <c r="F125">
        <f t="shared" si="12"/>
        <v>1500</v>
      </c>
      <c r="G125">
        <f t="shared" si="13"/>
        <v>2050</v>
      </c>
      <c r="H125">
        <f t="shared" si="14"/>
        <v>2000</v>
      </c>
      <c r="I125">
        <f t="shared" si="15"/>
        <v>550</v>
      </c>
      <c r="J125">
        <f t="shared" si="16"/>
        <v>2000</v>
      </c>
      <c r="K125">
        <f t="shared" si="17"/>
        <v>1300</v>
      </c>
      <c r="L125">
        <f t="shared" si="18"/>
        <v>1250</v>
      </c>
      <c r="M125">
        <f t="shared" si="19"/>
        <v>750</v>
      </c>
      <c r="N125">
        <f t="shared" si="20"/>
        <v>550</v>
      </c>
    </row>
    <row r="126" spans="4:14" x14ac:dyDescent="0.3">
      <c r="D126">
        <v>8600</v>
      </c>
      <c r="E126">
        <f t="shared" si="11"/>
        <v>5</v>
      </c>
      <c r="F126">
        <f t="shared" si="12"/>
        <v>1500</v>
      </c>
      <c r="G126">
        <f t="shared" si="13"/>
        <v>2050</v>
      </c>
      <c r="H126">
        <f t="shared" si="14"/>
        <v>2050</v>
      </c>
      <c r="I126">
        <f t="shared" si="15"/>
        <v>550</v>
      </c>
      <c r="J126">
        <f t="shared" si="16"/>
        <v>2000</v>
      </c>
      <c r="K126">
        <f t="shared" si="17"/>
        <v>1300</v>
      </c>
      <c r="L126">
        <f t="shared" si="18"/>
        <v>1300</v>
      </c>
      <c r="M126">
        <f t="shared" si="19"/>
        <v>700</v>
      </c>
      <c r="N126">
        <f t="shared" si="20"/>
        <v>550</v>
      </c>
    </row>
    <row r="127" spans="4:14" x14ac:dyDescent="0.3">
      <c r="D127">
        <v>8650</v>
      </c>
      <c r="E127">
        <f t="shared" si="11"/>
        <v>5</v>
      </c>
      <c r="F127">
        <f t="shared" si="12"/>
        <v>1500</v>
      </c>
      <c r="G127">
        <f t="shared" si="13"/>
        <v>2100</v>
      </c>
      <c r="H127">
        <f t="shared" si="14"/>
        <v>2050</v>
      </c>
      <c r="I127">
        <f t="shared" si="15"/>
        <v>600</v>
      </c>
      <c r="J127">
        <f t="shared" si="16"/>
        <v>2000</v>
      </c>
      <c r="K127">
        <f t="shared" si="17"/>
        <v>1350</v>
      </c>
      <c r="L127">
        <f t="shared" si="18"/>
        <v>1300</v>
      </c>
      <c r="M127">
        <f t="shared" si="19"/>
        <v>700</v>
      </c>
      <c r="N127">
        <f t="shared" si="20"/>
        <v>600</v>
      </c>
    </row>
    <row r="128" spans="4:14" x14ac:dyDescent="0.3">
      <c r="D128">
        <v>8700</v>
      </c>
      <c r="E128">
        <f t="shared" si="11"/>
        <v>5</v>
      </c>
      <c r="F128">
        <f t="shared" si="12"/>
        <v>1500</v>
      </c>
      <c r="G128">
        <f t="shared" si="13"/>
        <v>2100</v>
      </c>
      <c r="H128">
        <f t="shared" si="14"/>
        <v>2100</v>
      </c>
      <c r="I128">
        <f t="shared" si="15"/>
        <v>600</v>
      </c>
      <c r="J128">
        <f t="shared" si="16"/>
        <v>2000</v>
      </c>
      <c r="K128">
        <f t="shared" si="17"/>
        <v>1350</v>
      </c>
      <c r="L128">
        <f t="shared" si="18"/>
        <v>1350</v>
      </c>
      <c r="M128">
        <f t="shared" si="19"/>
        <v>650</v>
      </c>
      <c r="N128">
        <f t="shared" si="20"/>
        <v>600</v>
      </c>
    </row>
    <row r="129" spans="4:14" x14ac:dyDescent="0.3">
      <c r="D129">
        <v>8750</v>
      </c>
      <c r="E129">
        <f t="shared" si="11"/>
        <v>5</v>
      </c>
      <c r="F129">
        <f t="shared" si="12"/>
        <v>1500</v>
      </c>
      <c r="G129">
        <f t="shared" si="13"/>
        <v>2150</v>
      </c>
      <c r="H129">
        <f t="shared" si="14"/>
        <v>2100</v>
      </c>
      <c r="I129">
        <f t="shared" si="15"/>
        <v>650</v>
      </c>
      <c r="J129">
        <f t="shared" si="16"/>
        <v>2000</v>
      </c>
      <c r="K129">
        <f t="shared" si="17"/>
        <v>1400</v>
      </c>
      <c r="L129">
        <f t="shared" si="18"/>
        <v>1350</v>
      </c>
      <c r="M129">
        <f t="shared" si="19"/>
        <v>650</v>
      </c>
      <c r="N129">
        <f t="shared" si="20"/>
        <v>650</v>
      </c>
    </row>
    <row r="130" spans="4:14" x14ac:dyDescent="0.3">
      <c r="D130">
        <v>8800</v>
      </c>
      <c r="E130">
        <f t="shared" si="11"/>
        <v>5</v>
      </c>
      <c r="F130">
        <f t="shared" si="12"/>
        <v>1500</v>
      </c>
      <c r="G130">
        <f t="shared" si="13"/>
        <v>2150</v>
      </c>
      <c r="H130">
        <f t="shared" si="14"/>
        <v>2150</v>
      </c>
      <c r="I130">
        <f t="shared" si="15"/>
        <v>650</v>
      </c>
      <c r="J130">
        <f t="shared" si="16"/>
        <v>2000</v>
      </c>
      <c r="K130">
        <f t="shared" si="17"/>
        <v>1400</v>
      </c>
      <c r="L130">
        <f t="shared" si="18"/>
        <v>1400</v>
      </c>
      <c r="M130">
        <f t="shared" si="19"/>
        <v>600</v>
      </c>
      <c r="N130">
        <f t="shared" si="20"/>
        <v>600</v>
      </c>
    </row>
    <row r="131" spans="4:14" x14ac:dyDescent="0.3">
      <c r="D131">
        <v>8850</v>
      </c>
      <c r="E131">
        <f t="shared" si="11"/>
        <v>5</v>
      </c>
      <c r="F131">
        <f t="shared" si="12"/>
        <v>1500</v>
      </c>
      <c r="G131">
        <f t="shared" si="13"/>
        <v>2200</v>
      </c>
      <c r="H131">
        <f t="shared" si="14"/>
        <v>2150</v>
      </c>
      <c r="I131">
        <f t="shared" si="15"/>
        <v>700</v>
      </c>
      <c r="J131">
        <f t="shared" si="16"/>
        <v>2000</v>
      </c>
      <c r="K131">
        <f t="shared" si="17"/>
        <v>1450</v>
      </c>
      <c r="L131">
        <f t="shared" si="18"/>
        <v>1400</v>
      </c>
      <c r="M131">
        <f t="shared" si="19"/>
        <v>600</v>
      </c>
      <c r="N131">
        <f t="shared" si="20"/>
        <v>600</v>
      </c>
    </row>
    <row r="132" spans="4:14" x14ac:dyDescent="0.3">
      <c r="D132">
        <v>8900</v>
      </c>
      <c r="E132">
        <f t="shared" si="11"/>
        <v>5</v>
      </c>
      <c r="F132">
        <f t="shared" si="12"/>
        <v>1500</v>
      </c>
      <c r="G132">
        <f t="shared" si="13"/>
        <v>2200</v>
      </c>
      <c r="H132">
        <f t="shared" si="14"/>
        <v>2200</v>
      </c>
      <c r="I132">
        <f t="shared" si="15"/>
        <v>700</v>
      </c>
      <c r="J132">
        <f t="shared" si="16"/>
        <v>2000</v>
      </c>
      <c r="K132">
        <f t="shared" si="17"/>
        <v>1450</v>
      </c>
      <c r="L132">
        <f t="shared" si="18"/>
        <v>1450</v>
      </c>
      <c r="M132">
        <f t="shared" si="19"/>
        <v>550</v>
      </c>
      <c r="N132">
        <f t="shared" si="20"/>
        <v>550</v>
      </c>
    </row>
    <row r="133" spans="4:14" x14ac:dyDescent="0.3">
      <c r="D133">
        <v>8950</v>
      </c>
      <c r="E133">
        <f t="shared" si="11"/>
        <v>5</v>
      </c>
      <c r="F133">
        <f t="shared" si="12"/>
        <v>1500</v>
      </c>
      <c r="G133">
        <f t="shared" si="13"/>
        <v>2250</v>
      </c>
      <c r="H133">
        <f t="shared" si="14"/>
        <v>2200</v>
      </c>
      <c r="I133">
        <f t="shared" si="15"/>
        <v>750</v>
      </c>
      <c r="J133">
        <f t="shared" si="16"/>
        <v>2000</v>
      </c>
      <c r="K133">
        <f t="shared" si="17"/>
        <v>1500</v>
      </c>
      <c r="L133">
        <f t="shared" si="18"/>
        <v>1450</v>
      </c>
      <c r="M133">
        <f t="shared" si="19"/>
        <v>550</v>
      </c>
      <c r="N133">
        <f t="shared" si="20"/>
        <v>550</v>
      </c>
    </row>
    <row r="134" spans="4:14" x14ac:dyDescent="0.3">
      <c r="D134">
        <v>9000</v>
      </c>
      <c r="E134">
        <f t="shared" si="11"/>
        <v>5</v>
      </c>
      <c r="F134">
        <f t="shared" si="12"/>
        <v>1500</v>
      </c>
      <c r="G134">
        <f t="shared" si="13"/>
        <v>2250</v>
      </c>
      <c r="H134">
        <f t="shared" si="14"/>
        <v>2250</v>
      </c>
      <c r="I134">
        <f t="shared" si="15"/>
        <v>750</v>
      </c>
      <c r="J134">
        <f t="shared" si="16"/>
        <v>2000</v>
      </c>
      <c r="K134">
        <f t="shared" si="17"/>
        <v>1500</v>
      </c>
      <c r="L134">
        <f t="shared" si="18"/>
        <v>1500</v>
      </c>
      <c r="M134">
        <f t="shared" si="19"/>
        <v>500</v>
      </c>
      <c r="N134">
        <f t="shared" si="20"/>
        <v>500</v>
      </c>
    </row>
    <row r="135" spans="4:14" x14ac:dyDescent="0.3">
      <c r="D135">
        <v>9050</v>
      </c>
      <c r="E135">
        <f t="shared" si="11"/>
        <v>5</v>
      </c>
      <c r="F135">
        <f t="shared" si="12"/>
        <v>1500</v>
      </c>
      <c r="G135">
        <f t="shared" si="13"/>
        <v>2300</v>
      </c>
      <c r="H135">
        <f t="shared" si="14"/>
        <v>2250</v>
      </c>
      <c r="I135">
        <f t="shared" si="15"/>
        <v>800</v>
      </c>
      <c r="J135">
        <f t="shared" si="16"/>
        <v>2000</v>
      </c>
      <c r="K135">
        <f t="shared" si="17"/>
        <v>1550</v>
      </c>
      <c r="L135">
        <f t="shared" si="18"/>
        <v>1500</v>
      </c>
      <c r="M135">
        <f t="shared" si="19"/>
        <v>500</v>
      </c>
      <c r="N135">
        <f t="shared" si="20"/>
        <v>500</v>
      </c>
    </row>
    <row r="136" spans="4:14" x14ac:dyDescent="0.3">
      <c r="D136">
        <v>9100</v>
      </c>
      <c r="E136">
        <f t="shared" si="11"/>
        <v>5</v>
      </c>
      <c r="F136">
        <f t="shared" si="12"/>
        <v>1500</v>
      </c>
      <c r="G136">
        <f t="shared" si="13"/>
        <v>2300</v>
      </c>
      <c r="H136">
        <f t="shared" si="14"/>
        <v>2300</v>
      </c>
      <c r="I136">
        <f t="shared" si="15"/>
        <v>800</v>
      </c>
      <c r="J136">
        <f t="shared" si="16"/>
        <v>2000</v>
      </c>
      <c r="K136">
        <f t="shared" si="17"/>
        <v>1550</v>
      </c>
      <c r="L136">
        <f t="shared" si="18"/>
        <v>1550</v>
      </c>
      <c r="M136">
        <f t="shared" si="19"/>
        <v>450</v>
      </c>
      <c r="N136">
        <f t="shared" si="20"/>
        <v>450</v>
      </c>
    </row>
    <row r="137" spans="4:14" x14ac:dyDescent="0.3">
      <c r="D137">
        <v>9150</v>
      </c>
      <c r="E137">
        <f t="shared" si="11"/>
        <v>5</v>
      </c>
      <c r="F137">
        <f t="shared" si="12"/>
        <v>1500</v>
      </c>
      <c r="G137">
        <f t="shared" si="13"/>
        <v>2350</v>
      </c>
      <c r="H137">
        <f t="shared" si="14"/>
        <v>2300</v>
      </c>
      <c r="I137">
        <f t="shared" si="15"/>
        <v>850</v>
      </c>
      <c r="J137">
        <f t="shared" si="16"/>
        <v>2000</v>
      </c>
      <c r="K137">
        <f t="shared" si="17"/>
        <v>1600</v>
      </c>
      <c r="L137">
        <f t="shared" si="18"/>
        <v>1550</v>
      </c>
      <c r="M137">
        <f t="shared" si="19"/>
        <v>450</v>
      </c>
      <c r="N137">
        <f t="shared" si="20"/>
        <v>450</v>
      </c>
    </row>
    <row r="138" spans="4:14" x14ac:dyDescent="0.3">
      <c r="D138">
        <v>9200</v>
      </c>
      <c r="E138">
        <f t="shared" si="11"/>
        <v>5</v>
      </c>
      <c r="F138">
        <f t="shared" si="12"/>
        <v>1500</v>
      </c>
      <c r="G138">
        <f t="shared" si="13"/>
        <v>2350</v>
      </c>
      <c r="H138">
        <f t="shared" si="14"/>
        <v>2350</v>
      </c>
      <c r="I138">
        <f t="shared" si="15"/>
        <v>850</v>
      </c>
      <c r="J138">
        <f t="shared" si="16"/>
        <v>2000</v>
      </c>
      <c r="K138">
        <f t="shared" si="17"/>
        <v>1600</v>
      </c>
      <c r="L138">
        <f t="shared" si="18"/>
        <v>1600</v>
      </c>
      <c r="M138">
        <f t="shared" si="19"/>
        <v>400</v>
      </c>
      <c r="N138">
        <f t="shared" si="20"/>
        <v>400</v>
      </c>
    </row>
    <row r="139" spans="4:14" x14ac:dyDescent="0.3">
      <c r="D139">
        <v>9250</v>
      </c>
      <c r="E139">
        <f t="shared" si="11"/>
        <v>5</v>
      </c>
      <c r="F139">
        <f t="shared" si="12"/>
        <v>1500</v>
      </c>
      <c r="G139">
        <f t="shared" si="13"/>
        <v>2400</v>
      </c>
      <c r="H139">
        <f t="shared" si="14"/>
        <v>2350</v>
      </c>
      <c r="I139">
        <f t="shared" si="15"/>
        <v>900</v>
      </c>
      <c r="J139">
        <f t="shared" si="16"/>
        <v>2000</v>
      </c>
      <c r="K139">
        <f t="shared" si="17"/>
        <v>1650</v>
      </c>
      <c r="L139">
        <f t="shared" si="18"/>
        <v>1600</v>
      </c>
      <c r="M139">
        <f t="shared" si="19"/>
        <v>400</v>
      </c>
      <c r="N139">
        <f t="shared" si="20"/>
        <v>400</v>
      </c>
    </row>
    <row r="140" spans="4:14" x14ac:dyDescent="0.3">
      <c r="D140">
        <v>9300</v>
      </c>
      <c r="E140">
        <f t="shared" si="11"/>
        <v>5</v>
      </c>
      <c r="F140">
        <f t="shared" si="12"/>
        <v>1500</v>
      </c>
      <c r="G140">
        <f t="shared" si="13"/>
        <v>2400</v>
      </c>
      <c r="H140">
        <f t="shared" si="14"/>
        <v>2400</v>
      </c>
      <c r="I140">
        <f t="shared" si="15"/>
        <v>900</v>
      </c>
      <c r="J140">
        <f t="shared" si="16"/>
        <v>2000</v>
      </c>
      <c r="K140">
        <f t="shared" si="17"/>
        <v>1650</v>
      </c>
      <c r="L140">
        <f t="shared" si="18"/>
        <v>1650</v>
      </c>
      <c r="M140">
        <f t="shared" si="19"/>
        <v>350</v>
      </c>
      <c r="N140">
        <f t="shared" si="20"/>
        <v>350</v>
      </c>
    </row>
    <row r="141" spans="4:14" x14ac:dyDescent="0.3">
      <c r="D141">
        <v>9350</v>
      </c>
      <c r="E141">
        <f t="shared" si="11"/>
        <v>5</v>
      </c>
      <c r="F141">
        <f t="shared" si="12"/>
        <v>1500</v>
      </c>
      <c r="G141">
        <f t="shared" si="13"/>
        <v>2450</v>
      </c>
      <c r="H141">
        <f t="shared" si="14"/>
        <v>2400</v>
      </c>
      <c r="I141">
        <f t="shared" si="15"/>
        <v>950</v>
      </c>
      <c r="J141">
        <f t="shared" si="16"/>
        <v>2000</v>
      </c>
      <c r="K141">
        <f t="shared" si="17"/>
        <v>1700</v>
      </c>
      <c r="L141">
        <f t="shared" si="18"/>
        <v>1650</v>
      </c>
      <c r="M141">
        <f t="shared" si="19"/>
        <v>350</v>
      </c>
      <c r="N141">
        <f t="shared" si="20"/>
        <v>350</v>
      </c>
    </row>
    <row r="142" spans="4:14" x14ac:dyDescent="0.3">
      <c r="D142">
        <v>9400</v>
      </c>
      <c r="E142">
        <f t="shared" si="11"/>
        <v>5</v>
      </c>
      <c r="F142">
        <f t="shared" si="12"/>
        <v>1500</v>
      </c>
      <c r="G142">
        <f t="shared" si="13"/>
        <v>2450</v>
      </c>
      <c r="H142">
        <f t="shared" si="14"/>
        <v>2450</v>
      </c>
      <c r="I142">
        <f t="shared" si="15"/>
        <v>950</v>
      </c>
      <c r="J142">
        <f t="shared" si="16"/>
        <v>2000</v>
      </c>
      <c r="K142">
        <f t="shared" si="17"/>
        <v>1700</v>
      </c>
      <c r="L142">
        <f t="shared" si="18"/>
        <v>1700</v>
      </c>
      <c r="M142">
        <f t="shared" si="19"/>
        <v>300</v>
      </c>
      <c r="N142">
        <f t="shared" si="20"/>
        <v>300</v>
      </c>
    </row>
    <row r="143" spans="4:14" x14ac:dyDescent="0.3">
      <c r="D143">
        <v>9450</v>
      </c>
      <c r="E143">
        <f t="shared" si="11"/>
        <v>5</v>
      </c>
      <c r="F143">
        <f t="shared" si="12"/>
        <v>1500</v>
      </c>
      <c r="G143">
        <f t="shared" si="13"/>
        <v>2500</v>
      </c>
      <c r="H143">
        <f t="shared" si="14"/>
        <v>2450</v>
      </c>
      <c r="I143">
        <f t="shared" si="15"/>
        <v>1000</v>
      </c>
      <c r="J143">
        <f t="shared" si="16"/>
        <v>2000</v>
      </c>
      <c r="K143">
        <f t="shared" si="17"/>
        <v>1750</v>
      </c>
      <c r="L143">
        <f t="shared" si="18"/>
        <v>1700</v>
      </c>
      <c r="M143">
        <f t="shared" si="19"/>
        <v>300</v>
      </c>
      <c r="N143">
        <f t="shared" si="20"/>
        <v>300</v>
      </c>
    </row>
    <row r="144" spans="4:14" x14ac:dyDescent="0.3">
      <c r="D144">
        <v>9500</v>
      </c>
      <c r="E144">
        <f t="shared" si="11"/>
        <v>5</v>
      </c>
      <c r="F144">
        <f t="shared" si="12"/>
        <v>1500</v>
      </c>
      <c r="G144">
        <f t="shared" si="13"/>
        <v>2500</v>
      </c>
      <c r="H144">
        <f t="shared" si="14"/>
        <v>2500</v>
      </c>
      <c r="I144">
        <f t="shared" si="15"/>
        <v>1000</v>
      </c>
      <c r="J144">
        <f t="shared" si="16"/>
        <v>2000</v>
      </c>
      <c r="K144">
        <f t="shared" si="17"/>
        <v>1750</v>
      </c>
      <c r="L144">
        <f t="shared" si="18"/>
        <v>1750</v>
      </c>
      <c r="M144">
        <f t="shared" si="19"/>
        <v>250</v>
      </c>
      <c r="N144">
        <f t="shared" si="20"/>
        <v>250</v>
      </c>
    </row>
    <row r="145" spans="4:14" x14ac:dyDescent="0.3">
      <c r="D145">
        <v>9550</v>
      </c>
      <c r="E145">
        <f t="shared" si="11"/>
        <v>5</v>
      </c>
      <c r="F145">
        <f t="shared" si="12"/>
        <v>1500</v>
      </c>
      <c r="G145">
        <f t="shared" si="13"/>
        <v>2550</v>
      </c>
      <c r="H145">
        <f t="shared" si="14"/>
        <v>2500</v>
      </c>
      <c r="I145">
        <f t="shared" si="15"/>
        <v>1050</v>
      </c>
      <c r="J145">
        <f t="shared" si="16"/>
        <v>2000</v>
      </c>
      <c r="K145">
        <f t="shared" si="17"/>
        <v>1800</v>
      </c>
      <c r="L145">
        <f t="shared" si="18"/>
        <v>1750</v>
      </c>
      <c r="M145">
        <f t="shared" si="19"/>
        <v>250</v>
      </c>
      <c r="N145">
        <f t="shared" si="20"/>
        <v>250</v>
      </c>
    </row>
    <row r="146" spans="4:14" x14ac:dyDescent="0.3">
      <c r="D146">
        <v>9600</v>
      </c>
      <c r="E146">
        <f t="shared" si="11"/>
        <v>5</v>
      </c>
      <c r="F146">
        <f t="shared" si="12"/>
        <v>1500</v>
      </c>
      <c r="G146">
        <f t="shared" si="13"/>
        <v>2550</v>
      </c>
      <c r="H146">
        <f t="shared" si="14"/>
        <v>2550</v>
      </c>
      <c r="I146">
        <f t="shared" si="15"/>
        <v>1050</v>
      </c>
      <c r="J146">
        <f t="shared" si="16"/>
        <v>2000</v>
      </c>
      <c r="K146">
        <f t="shared" si="17"/>
        <v>1800</v>
      </c>
      <c r="L146">
        <f t="shared" si="18"/>
        <v>1800</v>
      </c>
      <c r="M146">
        <f t="shared" si="19"/>
        <v>200</v>
      </c>
      <c r="N146">
        <f t="shared" si="20"/>
        <v>200</v>
      </c>
    </row>
    <row r="147" spans="4:14" x14ac:dyDescent="0.3">
      <c r="D147">
        <v>9650</v>
      </c>
      <c r="E147">
        <f t="shared" si="11"/>
        <v>5</v>
      </c>
      <c r="F147">
        <f t="shared" si="12"/>
        <v>1500</v>
      </c>
      <c r="G147">
        <f t="shared" si="13"/>
        <v>2600</v>
      </c>
      <c r="H147">
        <f t="shared" si="14"/>
        <v>2550</v>
      </c>
      <c r="I147">
        <f t="shared" si="15"/>
        <v>1100</v>
      </c>
      <c r="J147">
        <f t="shared" si="16"/>
        <v>2000</v>
      </c>
      <c r="K147">
        <f t="shared" si="17"/>
        <v>1850</v>
      </c>
      <c r="L147">
        <f t="shared" si="18"/>
        <v>1800</v>
      </c>
      <c r="M147">
        <f t="shared" si="19"/>
        <v>200</v>
      </c>
      <c r="N147">
        <f t="shared" si="20"/>
        <v>200</v>
      </c>
    </row>
    <row r="148" spans="4:14" x14ac:dyDescent="0.3">
      <c r="D148">
        <v>9700</v>
      </c>
      <c r="E148">
        <f t="shared" si="11"/>
        <v>5</v>
      </c>
      <c r="F148">
        <f t="shared" si="12"/>
        <v>1500</v>
      </c>
      <c r="G148">
        <f t="shared" si="13"/>
        <v>2600</v>
      </c>
      <c r="H148">
        <f t="shared" si="14"/>
        <v>2600</v>
      </c>
      <c r="I148">
        <f t="shared" si="15"/>
        <v>1100</v>
      </c>
      <c r="J148">
        <f t="shared" si="16"/>
        <v>2000</v>
      </c>
      <c r="K148">
        <f t="shared" si="17"/>
        <v>1850</v>
      </c>
      <c r="L148">
        <f t="shared" si="18"/>
        <v>1850</v>
      </c>
      <c r="M148">
        <f t="shared" si="19"/>
        <v>150</v>
      </c>
      <c r="N148">
        <f t="shared" si="20"/>
        <v>150</v>
      </c>
    </row>
    <row r="149" spans="4:14" x14ac:dyDescent="0.3">
      <c r="D149">
        <v>9750</v>
      </c>
      <c r="E149">
        <f t="shared" si="11"/>
        <v>5</v>
      </c>
      <c r="F149">
        <f t="shared" si="12"/>
        <v>1500</v>
      </c>
      <c r="G149">
        <f t="shared" si="13"/>
        <v>2650</v>
      </c>
      <c r="H149">
        <f t="shared" si="14"/>
        <v>2600</v>
      </c>
      <c r="I149">
        <f t="shared" si="15"/>
        <v>1150</v>
      </c>
      <c r="J149">
        <f t="shared" si="16"/>
        <v>2000</v>
      </c>
      <c r="K149">
        <f t="shared" si="17"/>
        <v>1900</v>
      </c>
      <c r="L149">
        <f t="shared" si="18"/>
        <v>1850</v>
      </c>
      <c r="M149">
        <f t="shared" si="19"/>
        <v>150</v>
      </c>
      <c r="N149">
        <f t="shared" si="20"/>
        <v>150</v>
      </c>
    </row>
    <row r="150" spans="4:14" x14ac:dyDescent="0.3">
      <c r="D150">
        <v>9800</v>
      </c>
      <c r="E150">
        <f t="shared" si="11"/>
        <v>5</v>
      </c>
      <c r="F150">
        <f t="shared" si="12"/>
        <v>1500</v>
      </c>
      <c r="G150">
        <f t="shared" si="13"/>
        <v>2650</v>
      </c>
      <c r="H150">
        <f t="shared" si="14"/>
        <v>2650</v>
      </c>
      <c r="I150">
        <f t="shared" si="15"/>
        <v>1150</v>
      </c>
      <c r="J150">
        <f t="shared" si="16"/>
        <v>2000</v>
      </c>
      <c r="K150">
        <f t="shared" si="17"/>
        <v>1900</v>
      </c>
      <c r="L150">
        <f t="shared" si="18"/>
        <v>1900</v>
      </c>
      <c r="M150">
        <f t="shared" si="19"/>
        <v>100</v>
      </c>
      <c r="N150">
        <f t="shared" si="20"/>
        <v>100</v>
      </c>
    </row>
    <row r="151" spans="4:14" x14ac:dyDescent="0.3">
      <c r="D151">
        <v>9850</v>
      </c>
      <c r="E151">
        <f t="shared" si="11"/>
        <v>5</v>
      </c>
      <c r="F151">
        <f t="shared" si="12"/>
        <v>1500</v>
      </c>
      <c r="G151">
        <f t="shared" si="13"/>
        <v>2700</v>
      </c>
      <c r="H151">
        <f t="shared" si="14"/>
        <v>2650</v>
      </c>
      <c r="I151">
        <f t="shared" si="15"/>
        <v>1200</v>
      </c>
      <c r="J151">
        <f t="shared" si="16"/>
        <v>2000</v>
      </c>
      <c r="K151">
        <f t="shared" si="17"/>
        <v>1950</v>
      </c>
      <c r="L151">
        <f t="shared" si="18"/>
        <v>1900</v>
      </c>
      <c r="M151">
        <f t="shared" si="19"/>
        <v>100</v>
      </c>
      <c r="N151">
        <f t="shared" si="20"/>
        <v>100</v>
      </c>
    </row>
    <row r="152" spans="4:14" x14ac:dyDescent="0.3">
      <c r="D152">
        <v>9900</v>
      </c>
      <c r="E152">
        <f t="shared" si="11"/>
        <v>5</v>
      </c>
      <c r="F152">
        <f t="shared" si="12"/>
        <v>1500</v>
      </c>
      <c r="G152">
        <f t="shared" si="13"/>
        <v>2700</v>
      </c>
      <c r="H152">
        <f t="shared" si="14"/>
        <v>2700</v>
      </c>
      <c r="I152">
        <f t="shared" si="15"/>
        <v>1200</v>
      </c>
      <c r="J152">
        <f t="shared" si="16"/>
        <v>2000</v>
      </c>
      <c r="K152">
        <f t="shared" si="17"/>
        <v>1950</v>
      </c>
      <c r="L152">
        <f t="shared" si="18"/>
        <v>1950</v>
      </c>
      <c r="M152">
        <f t="shared" si="19"/>
        <v>50</v>
      </c>
      <c r="N152">
        <f t="shared" si="20"/>
        <v>50</v>
      </c>
    </row>
    <row r="153" spans="4:14" x14ac:dyDescent="0.3">
      <c r="D153">
        <v>9950</v>
      </c>
      <c r="E153">
        <f t="shared" si="11"/>
        <v>5</v>
      </c>
      <c r="F153">
        <f t="shared" si="12"/>
        <v>1500</v>
      </c>
      <c r="G153">
        <f t="shared" si="13"/>
        <v>2750</v>
      </c>
      <c r="H153">
        <f t="shared" si="14"/>
        <v>2700</v>
      </c>
      <c r="I153">
        <f t="shared" si="15"/>
        <v>1250</v>
      </c>
      <c r="J153">
        <f t="shared" si="16"/>
        <v>2000</v>
      </c>
      <c r="K153">
        <f t="shared" si="17"/>
        <v>2000</v>
      </c>
      <c r="L153">
        <f t="shared" si="18"/>
        <v>1950</v>
      </c>
      <c r="M153">
        <f t="shared" si="19"/>
        <v>50</v>
      </c>
      <c r="N153">
        <f t="shared" si="20"/>
        <v>50</v>
      </c>
    </row>
    <row r="154" spans="4:14" x14ac:dyDescent="0.3">
      <c r="N154" s="3">
        <f>MAX(N34:N153)</f>
        <v>650</v>
      </c>
    </row>
  </sheetData>
  <mergeCells count="9">
    <mergeCell ref="M12:N12"/>
    <mergeCell ref="E10:F11"/>
    <mergeCell ref="G10:H11"/>
    <mergeCell ref="I10:J11"/>
    <mergeCell ref="K10:L11"/>
    <mergeCell ref="E12:F12"/>
    <mergeCell ref="G12:H12"/>
    <mergeCell ref="I12:J12"/>
    <mergeCell ref="K12:L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Calculadora</vt:lpstr>
      <vt:lpstr>Tramos</vt:lpstr>
      <vt:lpstr>Color</vt:lpstr>
      <vt:lpstr>Fijación</vt:lpstr>
      <vt:lpstr>Longitud</vt:lpstr>
      <vt:lpstr>Vías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Rizo</dc:creator>
  <cp:keywords/>
  <dc:description/>
  <cp:lastModifiedBy>Mariano Herrero</cp:lastModifiedBy>
  <cp:revision/>
  <cp:lastPrinted>2023-05-03T08:07:15Z</cp:lastPrinted>
  <dcterms:created xsi:type="dcterms:W3CDTF">2023-04-24T07:45:53Z</dcterms:created>
  <dcterms:modified xsi:type="dcterms:W3CDTF">2023-05-03T08:07:21Z</dcterms:modified>
  <cp:category/>
  <cp:contentStatus/>
</cp:coreProperties>
</file>